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75" activeTab="0"/>
  </bookViews>
  <sheets>
    <sheet name="Portfolio 1B" sheetId="1" r:id="rId1"/>
    <sheet name="Portfolio 1C" sheetId="2" r:id="rId2"/>
    <sheet name="Portfolio 2A" sheetId="3" r:id="rId3"/>
    <sheet name="Portfolio 2B" sheetId="4" r:id="rId4"/>
    <sheet name="Portfolio 2C" sheetId="5" r:id="rId5"/>
    <sheet name="Portfolio 3A" sheetId="6" r:id="rId6"/>
    <sheet name="Portfolio 3B" sheetId="7" r:id="rId7"/>
    <sheet name="DashBoard Scheme's AUM" sheetId="8" r:id="rId8"/>
    <sheet name="DashBoard Investment Objective" sheetId="9" r:id="rId9"/>
    <sheet name="DashBoard Portfolio Disclosure" sheetId="10" r:id="rId10"/>
    <sheet name="DashBoard Expense Ratio" sheetId="11" r:id="rId11"/>
    <sheet name="DashBoard Past Performance" sheetId="12" r:id="rId12"/>
    <sheet name="Anex A1 Frmt for AAUM disclosur" sheetId="13" r:id="rId13"/>
    <sheet name="Anex A2 Frmt AAUM stateUT wise " sheetId="14" r:id="rId14"/>
    <sheet name="Annexure B Frmt vote cast by MF" sheetId="15" r:id="rId15"/>
    <sheet name="Transaction Report" sheetId="16" r:id="rId16"/>
  </sheets>
  <externalReferences>
    <externalReference r:id="rId19"/>
    <externalReference r:id="rId20"/>
    <externalReference r:id="rId21"/>
  </externalReferences>
  <definedNames>
    <definedName name="XDO_?FROM_DATE?">'[3]Portfolio 1B'!$A$3</definedName>
    <definedName name="XDO_?FROM_DATE?1?">'[3]Portfolio 1C'!$A$3</definedName>
    <definedName name="XDO_?FROM_DATE?2?">'[3]Portfolio 2A'!$A$3</definedName>
    <definedName name="XDO_?FROM_DATE?3?">'[3]Portfolio 2B'!$A$3</definedName>
    <definedName name="XDO_?FROM_DATE?4?">'[3]Portfolio 2C'!$A$3</definedName>
    <definedName name="XDO_?FROM_DATE?5?">'[3]Portfolio 3A'!$A$3</definedName>
    <definedName name="XDO_?NET_RECEIVABLE?">'Portfolio 1B'!$F$31</definedName>
  </definedNames>
  <calcPr fullCalcOnLoad="1"/>
</workbook>
</file>

<file path=xl/sharedStrings.xml><?xml version="1.0" encoding="utf-8"?>
<sst xmlns="http://schemas.openxmlformats.org/spreadsheetml/2006/main" count="2659" uniqueCount="352">
  <si>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</si>
  <si>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</si>
  <si>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</si>
  <si>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</si>
  <si>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</si>
  <si>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</si>
  <si>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</si>
  <si>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</si>
  <si>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</si>
  <si>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</si>
  <si>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</si>
  <si>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</si>
  <si>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</si>
  <si>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</si>
  <si>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</si>
  <si>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</si>
  <si>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</si>
  <si>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</si>
  <si>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</si>
  <si>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</si>
  <si>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</si>
  <si>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</si>
  <si>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</si>
  <si>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</si>
  <si>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</si>
  <si>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</si>
  <si>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</si>
  <si>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</si>
  <si>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</si>
  <si>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</si>
  <si>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</si>
  <si>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</si>
  <si>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</si>
  <si>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</si>
  <si>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</si>
  <si>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</si>
  <si>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</si>
  <si>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</si>
  <si>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</si>
  <si>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</si>
  <si>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</si>
  <si>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</si>
  <si>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</si>
  <si>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</si>
  <si>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</si>
  <si>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</si>
  <si>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</si>
  <si>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</si>
  <si>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</si>
  <si>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</si>
  <si>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</si>
  <si>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</si>
  <si>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</si>
  <si>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</si>
  <si>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</si>
  <si>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</si>
  <si>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</si>
  <si>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</si>
  <si>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</si>
  <si>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</si>
  <si>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</si>
  <si>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</si>
  <si>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</si>
  <si>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</si>
  <si>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</si>
  <si>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</si>
  <si>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</si>
  <si>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</si>
  <si>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</si>
  <si>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</si>
  <si>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</si>
  <si>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</si>
  <si>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</si>
  <si>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</si>
  <si>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</si>
  <si>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</si>
  <si>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</si>
  <si>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</si>
  <si>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</si>
  <si>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</si>
  <si>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</si>
  <si>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</si>
  <si>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</si>
  <si>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</si>
  <si>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</si>
  <si>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</si>
  <si>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</si>
  <si>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</si>
  <si>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</si>
  <si>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</si>
  <si>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</si>
  <si>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</si>
  <si>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</si>
  <si>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</si>
  <si>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</si>
  <si>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</si>
  <si>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</si>
  <si>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</si>
  <si>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</si>
  <si>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</si>
  <si>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</si>
  <si>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</si>
  <si>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</si>
  <si>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</si>
  <si>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</si>
  <si>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</si>
  <si>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</si>
  <si>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</si>
  <si>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</si>
  <si>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</si>
  <si>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</si>
  <si>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</si>
  <si>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</si>
  <si>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</si>
  <si>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</si>
  <si>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</si>
  <si>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</si>
  <si>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</si>
  <si>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</si>
  <si>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</si>
  <si>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</si>
  <si>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</si>
  <si>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</si>
  <si>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</si>
  <si>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</si>
  <si>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2019-2020</t>
  </si>
  <si>
    <t>Summary of Votes cast during the F.Y. 2019-2020</t>
  </si>
  <si>
    <t>IL&amp;FS Mutual Fund Infrastructure Debt Fund : Net Average Assets Under Management (AAUM) as on 31 January,2020 (All Figure in Rs. Crore)</t>
  </si>
  <si>
    <t>Table showing State wise /Union Territory wise contribution to AAUM of category of schemes as on 31-January-2020</t>
  </si>
  <si>
    <t>Trade Report</t>
  </si>
  <si>
    <t>Transaction Date</t>
  </si>
  <si>
    <t>Value Date</t>
  </si>
  <si>
    <t>Settlement Date</t>
  </si>
  <si>
    <t>Scheme Name</t>
  </si>
  <si>
    <t>Asset Type Group</t>
  </si>
  <si>
    <t>Asset Type Name</t>
  </si>
  <si>
    <t>Security Code</t>
  </si>
  <si>
    <t>ISIN Code</t>
  </si>
  <si>
    <t>Security Name</t>
  </si>
  <si>
    <t>Transaction Type</t>
  </si>
  <si>
    <t>Primary Market</t>
  </si>
  <si>
    <t>Interscheme</t>
  </si>
  <si>
    <t>Quantity</t>
  </si>
  <si>
    <t>Rate</t>
  </si>
  <si>
    <t>Gross Value</t>
  </si>
  <si>
    <t>01/01/2020</t>
  </si>
  <si>
    <t>IL&amp;FS IDF Series 1B</t>
  </si>
  <si>
    <t>NCD</t>
  </si>
  <si>
    <t>Non Convertible Debentures</t>
  </si>
  <si>
    <t>IN1050TIM1BB</t>
  </si>
  <si>
    <t>10.50 Time Technoplast Ltd. 010423-1B</t>
  </si>
  <si>
    <t>Sell</t>
  </si>
  <si>
    <t>N</t>
  </si>
  <si>
    <t>INBGELB3DE18</t>
  </si>
  <si>
    <t>Bhilwara Green Energy Limited-1B</t>
  </si>
  <si>
    <t>INBGEL31121B</t>
  </si>
  <si>
    <t>IL&amp;FS IDF Series 1C</t>
  </si>
  <si>
    <t>IN1050TIM1CC</t>
  </si>
  <si>
    <t>10.50 Time Technoplast Limited 010423-1C</t>
  </si>
  <si>
    <t>IL&amp;FS IDF Series 2A</t>
  </si>
  <si>
    <t>IN10.70JAN2A</t>
  </si>
  <si>
    <t>10.70% Janaadhar Pvt Ltd. 19.03.2023-2A</t>
  </si>
  <si>
    <t>INAMRI2A0920</t>
  </si>
  <si>
    <t>10.80_AMRI Hospitals Ltd_30092020-2A</t>
  </si>
  <si>
    <t>IN13.50JAN2A</t>
  </si>
  <si>
    <t>13.50% Janaadhar Pvt Ltd. 19.03.2023-2A</t>
  </si>
  <si>
    <t>IL&amp;FS IDF Series 2B</t>
  </si>
  <si>
    <t>IN10.70JAN2B</t>
  </si>
  <si>
    <t>10.70% Janaadhar Pvt Ltd. 19.03.2023-2B</t>
  </si>
  <si>
    <t>IN1050TIM2BB</t>
  </si>
  <si>
    <t>10.50 Time Technoplast Limited 010423-2B</t>
  </si>
  <si>
    <t>IL&amp;FS IDF Series 2C</t>
  </si>
  <si>
    <t>IN10.50TIM2C</t>
  </si>
  <si>
    <t>10.50 Time Technoplast Limited 010423-2C</t>
  </si>
  <si>
    <t>IL&amp;FS IDF Series 3A</t>
  </si>
  <si>
    <t>INAMRI2A093A</t>
  </si>
  <si>
    <t>10.80_AMRI Hospitals Ltd_30092020-3A</t>
  </si>
  <si>
    <t>INAMRI1B0321</t>
  </si>
  <si>
    <t>10.80_AMRI Hospitals Ltd_31032021-3A</t>
  </si>
  <si>
    <t>INJANAADHA3A</t>
  </si>
  <si>
    <t>Janaadhar private Limited 19.03.2023-3A</t>
  </si>
  <si>
    <t>IN15KTIPL3A</t>
  </si>
  <si>
    <t>Kaynes Technology India Private Ltd.-3A</t>
  </si>
  <si>
    <t>INBGEL31123A</t>
  </si>
  <si>
    <t>Bhilwara Green Energy Limited-3A</t>
  </si>
  <si>
    <t>IL&amp;FS IDF Series 3B</t>
  </si>
  <si>
    <t>INBGEL250424</t>
  </si>
  <si>
    <t>Bhilwara Green Energy Limited-3B</t>
  </si>
  <si>
    <t>INBGEL311220</t>
  </si>
  <si>
    <t>IN15KTIPL3B</t>
  </si>
  <si>
    <t>Kaynes Technology India Private Ltd.-3B</t>
  </si>
  <si>
    <t>02/01/2020</t>
  </si>
  <si>
    <t>TRP</t>
  </si>
  <si>
    <t>Tri Party Repo (TREPs)</t>
  </si>
  <si>
    <t>INILFS020120</t>
  </si>
  <si>
    <t>TREPS 02-Jan-2020 DEPO 10</t>
  </si>
  <si>
    <t>INILFS030120</t>
  </si>
  <si>
    <t>TREPS 03-Jan-2020 DEPO 10</t>
  </si>
  <si>
    <t>Buy</t>
  </si>
  <si>
    <t>IN15KTIPL2B</t>
  </si>
  <si>
    <t>Kaynes Technology India Private Ltd.-2B</t>
  </si>
  <si>
    <t>03/01/2020</t>
  </si>
  <si>
    <t>INILFS060120</t>
  </si>
  <si>
    <t>TREPS 06-Jan-2020 DEPO 10</t>
  </si>
  <si>
    <t>IN15KTIPL2A</t>
  </si>
  <si>
    <t>Kaynes Technology India Private Ltd.-2A</t>
  </si>
  <si>
    <t>05/01/2020</t>
  </si>
  <si>
    <t>06/01/2020</t>
  </si>
  <si>
    <t>INILFS070120</t>
  </si>
  <si>
    <t>TREPS 07-Jan-2020 DEPO 10</t>
  </si>
  <si>
    <t>07/01/2020</t>
  </si>
  <si>
    <t>INILFS080120</t>
  </si>
  <si>
    <t>TREPS 08-Jan-2020 DEPO 10</t>
  </si>
  <si>
    <t>08/01/2020</t>
  </si>
  <si>
    <t>INILFS090120</t>
  </si>
  <si>
    <t>TREPS 09-Jan-2020 DEPO 10</t>
  </si>
  <si>
    <t>09/01/2020</t>
  </si>
  <si>
    <t>INILFS130120</t>
  </si>
  <si>
    <t>TREPS 13-Jan-2020 DEPO 10</t>
  </si>
  <si>
    <t>13/01/2020</t>
  </si>
  <si>
    <t>INILFS140120</t>
  </si>
  <si>
    <t>TREPS 14-Jan-2020 DEPO 10</t>
  </si>
  <si>
    <t>14/01/2020</t>
  </si>
  <si>
    <t>INILFS160120</t>
  </si>
  <si>
    <t>TREPS 16-Jan-2020 DEPO 10</t>
  </si>
  <si>
    <t>16/01/2020</t>
  </si>
  <si>
    <t>INILFS310120</t>
  </si>
  <si>
    <t>TREPS 31-Jan-2020 DEPO 10</t>
  </si>
  <si>
    <t>31/01/2020</t>
  </si>
  <si>
    <t>INILFS030220</t>
  </si>
  <si>
    <t>TREPS 03-Feb-2020 DEPO 10</t>
  </si>
  <si>
    <t>T30</t>
  </si>
  <si>
    <t>B30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</si>
  <si>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</si>
  <si>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</si>
  <si>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</si>
  <si>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</si>
  <si>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</si>
  <si>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 xml:space="preserve"> IL&amp;FS Infrastructure Debt Fund Series - 3A</t>
  </si>
  <si>
    <t xml:space="preserve"> IL&amp;FS Infrastructure Debt Fund Series - 3B</t>
  </si>
  <si>
    <t>IL&amp;FS Infrastructure Debt Fund - Series 1-B and 1-C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</si>
  <si>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</si>
  <si>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</si>
  <si>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</si>
  <si>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IL&amp;FS Infrastructure Debt Fund - Series 3-A and 3-B</t>
  </si>
  <si>
    <t>The IL&amp;FS Financial Centre, 1st Floor, Plot C-22, G-Block, Bandra Kurla Complex, Bandra East, Mumbai-400051 (www.ilfsinfrafund.com)</t>
  </si>
  <si>
    <t>Portfolio as on January 31, 2020</t>
  </si>
  <si>
    <t>IL&amp;FS  Infrastructure Debt Fund Series 1A</t>
  </si>
  <si>
    <t>Sr. No.</t>
  </si>
  <si>
    <t>Name of Instrument</t>
  </si>
  <si>
    <t>ISIN</t>
  </si>
  <si>
    <t>Market value</t>
  </si>
  <si>
    <t>% to Net Assets</t>
  </si>
  <si>
    <t>(` In lakhs)</t>
  </si>
  <si>
    <t>Non Convertible Debentures-Listed</t>
  </si>
  <si>
    <t>Il&amp;Fs Wind Energy Limited</t>
  </si>
  <si>
    <t>INE810V08031</t>
  </si>
  <si>
    <t>Non Convertible Debentures-Privately placed (Unlisted)</t>
  </si>
  <si>
    <t>Clean Max Enviro Energy Solutions Private Limited</t>
  </si>
  <si>
    <t>INE647U07015</t>
  </si>
  <si>
    <t>Abhitech Developers Private Limited</t>
  </si>
  <si>
    <t>INE683V07026</t>
  </si>
  <si>
    <t>Ghv Hospitality (India) Private Limited</t>
  </si>
  <si>
    <t>INE01F007012</t>
  </si>
  <si>
    <t>Bhilangana Hydro Power Limited</t>
  </si>
  <si>
    <t>INE453I07153</t>
  </si>
  <si>
    <t>INE453I07161</t>
  </si>
  <si>
    <t>CBLO, Current Assets and Current Liabilities</t>
  </si>
  <si>
    <t>IL&amp;FS  Infrastructure Debt Fund Series 1B</t>
  </si>
  <si>
    <t>IL&amp;FS Wind Energy Ltd</t>
  </si>
  <si>
    <t>IL&amp;FS Solar Power Ltd</t>
  </si>
  <si>
    <t>INE656Y08016</t>
  </si>
  <si>
    <t>Bhilwara Green Energy Ltd</t>
  </si>
  <si>
    <t>INE030N07027</t>
  </si>
  <si>
    <t>Shrem Tollway Pvt Ltd</t>
  </si>
  <si>
    <t>Awaited</t>
  </si>
  <si>
    <t>GHV Hospitality (India) Pvt Ltd</t>
  </si>
  <si>
    <t>Williamson Magor &amp; Co. Ltd</t>
  </si>
  <si>
    <t>INE210A07014</t>
  </si>
  <si>
    <t>Babcock Borsing Ltd</t>
  </si>
  <si>
    <t>INE434K07019</t>
  </si>
  <si>
    <t>INE434K07027</t>
  </si>
  <si>
    <t>AMRI Hospitals Ltd</t>
  </si>
  <si>
    <t>INE437M07042</t>
  </si>
  <si>
    <t>Bhilangana Hydro Power Ltd</t>
  </si>
  <si>
    <t>INE453I07138</t>
  </si>
  <si>
    <t>INE453I07146</t>
  </si>
  <si>
    <t>Time Technoplast Ltd</t>
  </si>
  <si>
    <t>INE508G07018</t>
  </si>
  <si>
    <t>Clean Max Enviro Energy Solution Pvt Ltd</t>
  </si>
  <si>
    <t>Abhitech Developers Private Ltd</t>
  </si>
  <si>
    <t>INE683V07018</t>
  </si>
  <si>
    <t>Triparty CBLO, Current Assets and Current Liabilities</t>
  </si>
  <si>
    <t>IL&amp;FS  Infrastructure Debt Fund Series 1C</t>
  </si>
  <si>
    <t>INE810V08015</t>
  </si>
  <si>
    <t>INE030N07035</t>
  </si>
  <si>
    <t>Kanchanjunga Power Company Pvt Ltd</t>
  </si>
  <si>
    <t>INE117N07014</t>
  </si>
  <si>
    <t>INE437M07059</t>
  </si>
  <si>
    <t>IL&amp;FS  Infrastructure Debt Fund Series 3A</t>
  </si>
  <si>
    <t>INE437M07067</t>
  </si>
  <si>
    <t>INE453I07120</t>
  </si>
  <si>
    <t>Janaadhar (India) Private Ltd</t>
  </si>
  <si>
    <t>INE882W07022</t>
  </si>
  <si>
    <t>Kaynes Technology India Private Ltd</t>
  </si>
  <si>
    <t>INE918Z07019</t>
  </si>
  <si>
    <t>IL&amp;FS  Infrastructure Debt Fund Series 3B</t>
  </si>
  <si>
    <t>INE437M07075</t>
  </si>
  <si>
    <t>INE117N07022</t>
  </si>
  <si>
    <t>INE117N07030</t>
  </si>
  <si>
    <t>Last 1 year</t>
  </si>
  <si>
    <t>Last 3 year</t>
  </si>
  <si>
    <t>Last 5 year</t>
  </si>
  <si>
    <t>Since inception</t>
  </si>
  <si>
    <t>Scheme return</t>
  </si>
  <si>
    <t>Benchmark *</t>
  </si>
  <si>
    <t>IIDF Series -1B</t>
  </si>
  <si>
    <t>IIDF Series -1C</t>
  </si>
  <si>
    <t>IIDF Series -2A</t>
  </si>
  <si>
    <t>IIDF Series -2B</t>
  </si>
  <si>
    <t>IIDF Series -2C</t>
  </si>
  <si>
    <t>IIDF Series -3A</t>
  </si>
  <si>
    <t>IIDF Series -3B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</si>
  <si>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</si>
  <si>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</si>
  <si>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</si>
  <si>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</si>
  <si>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</si>
  <si>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</si>
  <si>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Portfolio as on 31-Jan-2020</t>
  </si>
  <si>
    <t>Name Of Instrument</t>
  </si>
  <si>
    <t>Rating/Industry</t>
  </si>
  <si>
    <t>Market Value (In Rs. lakh)</t>
  </si>
  <si>
    <t>% To Net Assets</t>
  </si>
  <si>
    <t>Debt Instrument-Listed</t>
  </si>
  <si>
    <t>INE00UD07059</t>
  </si>
  <si>
    <t>Debt Instrument-Privately Placed-Unlisted</t>
  </si>
  <si>
    <t>ICRA BBB / Care BBB+</t>
  </si>
  <si>
    <t>Cash &amp; Cash Equivalents</t>
  </si>
  <si>
    <t>Net Receivable/Payable</t>
  </si>
  <si>
    <t>Grand Total</t>
  </si>
  <si>
    <t>100.00%</t>
  </si>
  <si>
    <t>INE00UD07042</t>
  </si>
  <si>
    <t>IL&amp;FS  Infrastructure Debt Fund Series 2A</t>
  </si>
  <si>
    <t>INE00UD07026</t>
  </si>
  <si>
    <t>INE882W07014</t>
  </si>
  <si>
    <t>IL&amp;FS  Infrastructure Debt Fund Series 2B</t>
  </si>
  <si>
    <t>INE00UD07018</t>
  </si>
  <si>
    <t>IL&amp;FS  Infrastructure Debt Fund Series 2C</t>
  </si>
  <si>
    <t>INE117N07048</t>
  </si>
  <si>
    <t>INE437M07083</t>
  </si>
  <si>
    <t>INE00UD07034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</si>
</sst>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09]dd\-mmm\-yy;@"/>
    <numFmt numFmtId="179" formatCode="mm/dd/yy;@"/>
    <numFmt numFmtId="180" formatCode="[$-409]d\-mmm\-yy;@"/>
    <numFmt numFmtId="181" formatCode="_(* #,##0_);_(* \(#,##0\);_(* &quot;-&quot;??_);_(@_)"/>
    <numFmt numFmtId="182" formatCode="_ * #,##0_)_£_ ;_ * \(#,##0\)_£_ ;_ * &quot;-&quot;??_)_£_ ;_ @_ "/>
    <numFmt numFmtId="183" formatCode="#,##0.000000"/>
    <numFmt numFmtId="184" formatCode="yyyy\-mm\-dd"/>
    <numFmt numFmtId="185" formatCode="#,##0_ ;\-#,##0\ "/>
  </numFmts>
  <fonts count="8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color indexed="56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57" applyFont="1">
      <alignment/>
      <protection/>
    </xf>
    <xf numFmtId="2" fontId="3" fillId="0" borderId="0" xfId="57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7" applyNumberFormat="1" applyFont="1">
      <alignment/>
      <protection/>
    </xf>
    <xf numFmtId="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2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2" fontId="6" fillId="0" borderId="0" xfId="57" applyNumberFormat="1" applyFont="1">
      <alignment/>
      <protection/>
    </xf>
    <xf numFmtId="0" fontId="6" fillId="0" borderId="0" xfId="57" applyFont="1">
      <alignment/>
      <protection/>
    </xf>
    <xf numFmtId="0" fontId="4" fillId="0" borderId="10" xfId="57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7" applyNumberFormat="1" applyFont="1" applyFill="1" applyBorder="1" applyAlignment="1">
      <alignment horizontal="center" wrapText="1"/>
      <protection/>
    </xf>
    <xf numFmtId="0" fontId="4" fillId="0" borderId="14" xfId="57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6" applyFont="1" applyBorder="1" applyAlignment="1">
      <alignment horizontal="center"/>
      <protection/>
    </xf>
    <xf numFmtId="0" fontId="9" fillId="0" borderId="10" xfId="56" applyFont="1" applyBorder="1" applyAlignment="1">
      <alignment horizontal="left"/>
      <protection/>
    </xf>
    <xf numFmtId="0" fontId="9" fillId="0" borderId="10" xfId="56" applyFont="1" applyBorder="1">
      <alignment/>
      <protection/>
    </xf>
    <xf numFmtId="2" fontId="4" fillId="0" borderId="10" xfId="57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7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72" fillId="0" borderId="18" xfId="0" applyFont="1" applyBorder="1" applyAlignment="1">
      <alignment horizontal="center" vertical="top" wrapText="1"/>
    </xf>
    <xf numFmtId="0" fontId="7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73" fillId="0" borderId="10" xfId="0" applyNumberFormat="1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73" fillId="0" borderId="10" xfId="0" applyFont="1" applyFill="1" applyBorder="1" applyAlignment="1">
      <alignment/>
    </xf>
    <xf numFmtId="175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8" fillId="33" borderId="22" xfId="0" applyFont="1" applyFill="1" applyBorder="1" applyAlignment="1">
      <alignment horizontal="center" vertical="center" wrapText="1"/>
    </xf>
    <xf numFmtId="178" fontId="18" fillId="33" borderId="22" xfId="0" applyNumberFormat="1" applyFont="1" applyFill="1" applyBorder="1" applyAlignment="1">
      <alignment horizontal="center" vertical="center" wrapText="1"/>
    </xf>
    <xf numFmtId="179" fontId="19" fillId="0" borderId="23" xfId="0" applyNumberFormat="1" applyFont="1" applyFill="1" applyBorder="1" applyAlignment="1">
      <alignment horizontal="right"/>
    </xf>
    <xf numFmtId="179" fontId="19" fillId="0" borderId="23" xfId="0" applyNumberFormat="1" applyFont="1" applyFill="1" applyBorder="1" applyAlignment="1">
      <alignment horizontal="right" wrapText="1"/>
    </xf>
    <xf numFmtId="0" fontId="19" fillId="0" borderId="23" xfId="0" applyNumberFormat="1" applyFont="1" applyFill="1" applyBorder="1" applyAlignment="1">
      <alignment horizontal="left" wrapText="1"/>
    </xf>
    <xf numFmtId="0" fontId="19" fillId="0" borderId="23" xfId="0" applyNumberFormat="1" applyFont="1" applyFill="1" applyBorder="1" applyAlignment="1">
      <alignment horizontal="right"/>
    </xf>
    <xf numFmtId="0" fontId="19" fillId="0" borderId="23" xfId="0" applyNumberFormat="1" applyFont="1" applyFill="1" applyBorder="1" applyAlignment="1">
      <alignment horizontal="left"/>
    </xf>
    <xf numFmtId="1" fontId="19" fillId="0" borderId="23" xfId="0" applyNumberFormat="1" applyFont="1" applyFill="1" applyBorder="1" applyAlignment="1">
      <alignment horizontal="right" wrapText="1"/>
    </xf>
    <xf numFmtId="0" fontId="19" fillId="0" borderId="23" xfId="0" applyNumberFormat="1" applyFont="1" applyFill="1" applyBorder="1" applyAlignment="1">
      <alignment horizontal="center" wrapText="1"/>
    </xf>
    <xf numFmtId="0" fontId="19" fillId="0" borderId="23" xfId="0" applyNumberFormat="1" applyFont="1" applyFill="1" applyBorder="1" applyAlignment="1">
      <alignment horizontal="center"/>
    </xf>
    <xf numFmtId="173" fontId="19" fillId="0" borderId="23" xfId="0" applyNumberFormat="1" applyFont="1" applyFill="1" applyBorder="1" applyAlignment="1">
      <alignment horizontal="right" wrapText="1"/>
    </xf>
    <xf numFmtId="173" fontId="19" fillId="0" borderId="23" xfId="0" applyNumberFormat="1" applyFont="1" applyFill="1" applyBorder="1" applyAlignment="1">
      <alignment horizontal="right"/>
    </xf>
    <xf numFmtId="2" fontId="19" fillId="0" borderId="23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2" fontId="6" fillId="0" borderId="24" xfId="57" applyNumberFormat="1" applyFont="1" applyFill="1" applyBorder="1" applyAlignment="1">
      <alignment horizontal="center" vertical="top" wrapText="1"/>
      <protection/>
    </xf>
    <xf numFmtId="2" fontId="6" fillId="0" borderId="25" xfId="57" applyNumberFormat="1" applyFont="1" applyFill="1" applyBorder="1" applyAlignment="1">
      <alignment horizontal="center" vertical="top" wrapText="1"/>
      <protection/>
    </xf>
    <xf numFmtId="2" fontId="6" fillId="0" borderId="26" xfId="57" applyNumberFormat="1" applyFont="1" applyFill="1" applyBorder="1" applyAlignment="1">
      <alignment horizontal="center" vertical="top" wrapText="1"/>
      <protection/>
    </xf>
    <xf numFmtId="2" fontId="6" fillId="0" borderId="27" xfId="57" applyNumberFormat="1" applyFont="1" applyFill="1" applyBorder="1" applyAlignment="1">
      <alignment horizontal="center" vertical="top" wrapText="1"/>
      <protection/>
    </xf>
    <xf numFmtId="2" fontId="6" fillId="0" borderId="28" xfId="57" applyNumberFormat="1" applyFont="1" applyFill="1" applyBorder="1" applyAlignment="1">
      <alignment horizontal="center" vertical="top" wrapText="1"/>
      <protection/>
    </xf>
    <xf numFmtId="2" fontId="6" fillId="0" borderId="29" xfId="57" applyNumberFormat="1" applyFont="1" applyFill="1" applyBorder="1" applyAlignment="1">
      <alignment horizontal="center" vertical="top" wrapText="1"/>
      <protection/>
    </xf>
    <xf numFmtId="2" fontId="6" fillId="0" borderId="30" xfId="57" applyNumberFormat="1" applyFont="1" applyFill="1" applyBorder="1" applyAlignment="1">
      <alignment horizontal="center" vertical="top" wrapText="1"/>
      <protection/>
    </xf>
    <xf numFmtId="2" fontId="6" fillId="0" borderId="31" xfId="57" applyNumberFormat="1" applyFont="1" applyFill="1" applyBorder="1" applyAlignment="1">
      <alignment horizontal="center" vertical="top" wrapText="1"/>
      <protection/>
    </xf>
    <xf numFmtId="2" fontId="6" fillId="0" borderId="32" xfId="57" applyNumberFormat="1" applyFont="1" applyFill="1" applyBorder="1" applyAlignment="1">
      <alignment horizontal="center" vertical="top" wrapText="1"/>
      <protection/>
    </xf>
    <xf numFmtId="2" fontId="6" fillId="0" borderId="30" xfId="57" applyNumberFormat="1" applyFont="1" applyFill="1" applyBorder="1" applyAlignment="1">
      <alignment horizontal="center"/>
      <protection/>
    </xf>
    <xf numFmtId="2" fontId="6" fillId="0" borderId="31" xfId="57" applyNumberFormat="1" applyFont="1" applyFill="1" applyBorder="1" applyAlignment="1">
      <alignment horizontal="center"/>
      <protection/>
    </xf>
    <xf numFmtId="2" fontId="6" fillId="0" borderId="32" xfId="57" applyNumberFormat="1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49" fontId="74" fillId="0" borderId="26" xfId="56" applyNumberFormat="1" applyFont="1" applyFill="1" applyBorder="1" applyAlignment="1">
      <alignment horizontal="center" vertical="center" wrapText="1"/>
      <protection/>
    </xf>
    <xf numFmtId="49" fontId="74" fillId="0" borderId="16" xfId="56" applyNumberFormat="1" applyFont="1" applyFill="1" applyBorder="1" applyAlignment="1">
      <alignment horizontal="center" vertical="center" wrapText="1"/>
      <protection/>
    </xf>
    <xf numFmtId="2" fontId="14" fillId="0" borderId="30" xfId="57" applyNumberFormat="1" applyFont="1" applyFill="1" applyBorder="1" applyAlignment="1">
      <alignment horizontal="center" vertical="top" wrapText="1"/>
      <protection/>
    </xf>
    <xf numFmtId="2" fontId="14" fillId="0" borderId="31" xfId="57" applyNumberFormat="1" applyFont="1" applyFill="1" applyBorder="1" applyAlignment="1">
      <alignment horizontal="center" vertical="top" wrapText="1"/>
      <protection/>
    </xf>
    <xf numFmtId="2" fontId="14" fillId="0" borderId="32" xfId="57" applyNumberFormat="1" applyFont="1" applyFill="1" applyBorder="1" applyAlignment="1">
      <alignment horizontal="center" vertical="top" wrapText="1"/>
      <protection/>
    </xf>
    <xf numFmtId="3" fontId="6" fillId="0" borderId="35" xfId="57" applyNumberFormat="1" applyFont="1" applyFill="1" applyBorder="1" applyAlignment="1">
      <alignment horizontal="center" vertical="center" wrapText="1"/>
      <protection/>
    </xf>
    <xf numFmtId="3" fontId="6" fillId="0" borderId="36" xfId="57" applyNumberFormat="1" applyFont="1" applyFill="1" applyBorder="1" applyAlignment="1">
      <alignment horizontal="center" vertical="center" wrapText="1"/>
      <protection/>
    </xf>
    <xf numFmtId="3" fontId="6" fillId="0" borderId="37" xfId="57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74" fillId="0" borderId="38" xfId="56" applyNumberFormat="1" applyFont="1" applyFill="1" applyBorder="1" applyAlignment="1">
      <alignment horizontal="center" vertical="center" wrapText="1"/>
      <protection/>
    </xf>
    <xf numFmtId="49" fontId="74" fillId="0" borderId="15" xfId="56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5" fillId="0" borderId="39" xfId="0" applyFont="1" applyBorder="1" applyAlignment="1">
      <alignment horizontal="center" vertical="top" wrapText="1"/>
    </xf>
    <xf numFmtId="0" fontId="75" fillId="0" borderId="40" xfId="0" applyFont="1" applyBorder="1" applyAlignment="1">
      <alignment horizontal="center" vertical="top" wrapText="1"/>
    </xf>
    <xf numFmtId="0" fontId="75" fillId="0" borderId="41" xfId="0" applyFont="1" applyBorder="1" applyAlignment="1">
      <alignment horizontal="center" vertical="top" wrapText="1"/>
    </xf>
    <xf numFmtId="0" fontId="75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70" fillId="0" borderId="47" xfId="0" applyFont="1" applyBorder="1" applyAlignment="1">
      <alignment horizontal="center"/>
    </xf>
    <xf numFmtId="17" fontId="70" fillId="0" borderId="48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81" fontId="55" fillId="0" borderId="29" xfId="42" applyNumberFormat="1" applyFont="1" applyBorder="1" applyAlignment="1">
      <alignment/>
    </xf>
    <xf numFmtId="181" fontId="55" fillId="0" borderId="0" xfId="61" applyNumberFormat="1" applyFont="1" applyAlignment="1">
      <alignment/>
    </xf>
    <xf numFmtId="181" fontId="55" fillId="0" borderId="14" xfId="42" applyNumberFormat="1" applyFont="1" applyBorder="1" applyAlignment="1">
      <alignment/>
    </xf>
    <xf numFmtId="0" fontId="0" fillId="0" borderId="49" xfId="0" applyBorder="1" applyAlignment="1">
      <alignment/>
    </xf>
    <xf numFmtId="181" fontId="55" fillId="0" borderId="50" xfId="42" applyNumberFormat="1" applyFont="1" applyBorder="1" applyAlignment="1">
      <alignment/>
    </xf>
    <xf numFmtId="0" fontId="76" fillId="0" borderId="0" xfId="0" applyFont="1" applyAlignment="1">
      <alignment/>
    </xf>
    <xf numFmtId="0" fontId="36" fillId="0" borderId="0" xfId="57" applyFont="1" applyFill="1" applyBorder="1">
      <alignment/>
      <protection/>
    </xf>
    <xf numFmtId="181" fontId="36" fillId="0" borderId="0" xfId="44" applyNumberFormat="1" applyFont="1" applyFill="1" applyBorder="1" applyAlignment="1">
      <alignment/>
    </xf>
    <xf numFmtId="0" fontId="36" fillId="0" borderId="0" xfId="57" applyFont="1" applyFill="1" applyBorder="1" applyAlignment="1">
      <alignment horizontal="center" vertical="top" wrapText="1"/>
      <protection/>
    </xf>
    <xf numFmtId="182" fontId="37" fillId="34" borderId="0" xfId="44" applyNumberFormat="1" applyFont="1" applyFill="1" applyBorder="1" applyAlignment="1">
      <alignment horizontal="center" vertical="top" wrapText="1"/>
    </xf>
    <xf numFmtId="182" fontId="37" fillId="0" borderId="0" xfId="44" applyNumberFormat="1" applyFont="1" applyFill="1" applyBorder="1" applyAlignment="1">
      <alignment horizontal="center" vertical="top" wrapText="1"/>
    </xf>
    <xf numFmtId="0" fontId="36" fillId="0" borderId="0" xfId="57" applyFont="1" applyBorder="1">
      <alignment/>
      <protection/>
    </xf>
    <xf numFmtId="0" fontId="37" fillId="15" borderId="0" xfId="57" applyFont="1" applyFill="1" applyBorder="1" applyAlignment="1">
      <alignment horizontal="center" vertical="top" wrapText="1"/>
      <protection/>
    </xf>
    <xf numFmtId="0" fontId="37" fillId="35" borderId="0" xfId="57" applyFont="1" applyFill="1" applyBorder="1" applyAlignment="1">
      <alignment horizontal="center" vertical="top" wrapText="1"/>
      <protection/>
    </xf>
    <xf numFmtId="182" fontId="37" fillId="35" borderId="0" xfId="44" applyNumberFormat="1" applyFont="1" applyFill="1" applyBorder="1" applyAlignment="1">
      <alignment horizontal="center" vertical="top" wrapText="1"/>
    </xf>
    <xf numFmtId="39" fontId="37" fillId="35" borderId="0" xfId="44" applyNumberFormat="1" applyFont="1" applyFill="1" applyBorder="1" applyAlignment="1">
      <alignment horizontal="center" vertical="top" wrapText="1"/>
    </xf>
    <xf numFmtId="10" fontId="37" fillId="35" borderId="0" xfId="62" applyNumberFormat="1" applyFont="1" applyFill="1" applyBorder="1" applyAlignment="1">
      <alignment horizontal="center" vertical="top" wrapText="1"/>
    </xf>
    <xf numFmtId="0" fontId="38" fillId="0" borderId="0" xfId="57" applyFont="1" applyFill="1" applyBorder="1">
      <alignment/>
      <protection/>
    </xf>
    <xf numFmtId="39" fontId="36" fillId="0" borderId="0" xfId="57" applyNumberFormat="1" applyFont="1" applyFill="1" applyBorder="1">
      <alignment/>
      <protection/>
    </xf>
    <xf numFmtId="10" fontId="36" fillId="0" borderId="0" xfId="57" applyNumberFormat="1" applyFont="1" applyFill="1" applyBorder="1">
      <alignment/>
      <protection/>
    </xf>
    <xf numFmtId="171" fontId="36" fillId="0" borderId="0" xfId="42" applyFont="1" applyFill="1" applyBorder="1" applyAlignment="1">
      <alignment/>
    </xf>
    <xf numFmtId="0" fontId="39" fillId="36" borderId="0" xfId="57" applyFont="1" applyFill="1" applyBorder="1">
      <alignment/>
      <protection/>
    </xf>
    <xf numFmtId="39" fontId="39" fillId="36" borderId="0" xfId="57" applyNumberFormat="1" applyFont="1" applyFill="1" applyBorder="1">
      <alignment/>
      <protection/>
    </xf>
    <xf numFmtId="10" fontId="39" fillId="36" borderId="0" xfId="57" applyNumberFormat="1" applyFont="1" applyFill="1" applyBorder="1">
      <alignment/>
      <protection/>
    </xf>
    <xf numFmtId="171" fontId="36" fillId="0" borderId="0" xfId="44" applyFont="1" applyFill="1" applyBorder="1" applyAlignment="1">
      <alignment/>
    </xf>
    <xf numFmtId="10" fontId="39" fillId="36" borderId="0" xfId="57" applyNumberFormat="1" applyFont="1" applyFill="1" applyBorder="1" applyAlignment="1">
      <alignment horizontal="right"/>
      <protection/>
    </xf>
    <xf numFmtId="4" fontId="36" fillId="0" borderId="0" xfId="58" applyNumberFormat="1" applyFont="1" applyFill="1" applyBorder="1">
      <alignment/>
      <protection/>
    </xf>
    <xf numFmtId="0" fontId="36" fillId="0" borderId="0" xfId="44" applyNumberFormat="1" applyFont="1" applyFill="1" applyBorder="1" applyAlignment="1">
      <alignment/>
    </xf>
    <xf numFmtId="4" fontId="36" fillId="0" borderId="0" xfId="44" applyNumberFormat="1" applyFont="1" applyFill="1" applyBorder="1" applyAlignment="1">
      <alignment/>
    </xf>
    <xf numFmtId="0" fontId="77" fillId="0" borderId="0" xfId="57" applyFont="1" applyFill="1" applyBorder="1">
      <alignment/>
      <protection/>
    </xf>
    <xf numFmtId="9" fontId="39" fillId="36" borderId="0" xfId="44" applyNumberFormat="1" applyFont="1" applyFill="1" applyBorder="1" applyAlignment="1">
      <alignment/>
    </xf>
    <xf numFmtId="39" fontId="36" fillId="0" borderId="0" xfId="57" applyNumberFormat="1" applyFont="1" applyBorder="1">
      <alignment/>
      <protection/>
    </xf>
    <xf numFmtId="10" fontId="36" fillId="0" borderId="0" xfId="57" applyNumberFormat="1" applyFont="1" applyBorder="1">
      <alignment/>
      <protection/>
    </xf>
    <xf numFmtId="0" fontId="36" fillId="0" borderId="0" xfId="57" applyNumberFormat="1" applyFont="1" applyFill="1" applyBorder="1">
      <alignment/>
      <protection/>
    </xf>
    <xf numFmtId="4" fontId="36" fillId="0" borderId="0" xfId="57" applyNumberFormat="1" applyFont="1" applyFill="1" applyBorder="1">
      <alignment/>
      <protection/>
    </xf>
    <xf numFmtId="3" fontId="36" fillId="0" borderId="0" xfId="57" applyNumberFormat="1" applyFont="1" applyFill="1" applyBorder="1">
      <alignment/>
      <protection/>
    </xf>
    <xf numFmtId="39" fontId="38" fillId="0" borderId="0" xfId="57" applyNumberFormat="1" applyFont="1" applyFill="1" applyBorder="1">
      <alignment/>
      <protection/>
    </xf>
    <xf numFmtId="0" fontId="36" fillId="0" borderId="0" xfId="57" applyFont="1" applyBorder="1" applyAlignment="1">
      <alignment horizontal="right"/>
      <protection/>
    </xf>
    <xf numFmtId="0" fontId="39" fillId="36" borderId="0" xfId="57" applyFont="1" applyFill="1" applyBorder="1" applyAlignment="1">
      <alignment horizontal="right"/>
      <protection/>
    </xf>
    <xf numFmtId="39" fontId="39" fillId="36" borderId="0" xfId="57" applyNumberFormat="1" applyFont="1" applyFill="1" applyBorder="1" applyAlignment="1">
      <alignment horizontal="right"/>
      <protection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8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8" fillId="0" borderId="10" xfId="0" applyFont="1" applyBorder="1" applyAlignment="1">
      <alignment vertical="top" wrapText="1"/>
    </xf>
    <xf numFmtId="0" fontId="79" fillId="0" borderId="10" xfId="0" applyFont="1" applyBorder="1" applyAlignment="1">
      <alignment horizontal="justify" vertical="top" wrapText="1"/>
    </xf>
    <xf numFmtId="10" fontId="80" fillId="0" borderId="10" xfId="0" applyNumberFormat="1" applyFont="1" applyBorder="1" applyAlignment="1">
      <alignment horizontal="justify" vertical="top" wrapText="1"/>
    </xf>
    <xf numFmtId="171" fontId="80" fillId="0" borderId="10" xfId="42" applyFont="1" applyBorder="1" applyAlignment="1">
      <alignment horizontal="justify" vertical="top" wrapText="1"/>
    </xf>
    <xf numFmtId="0" fontId="81" fillId="0" borderId="0" xfId="0" applyFont="1" applyBorder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82" fillId="0" borderId="0" xfId="0" applyFont="1" applyAlignment="1">
      <alignment vertical="top"/>
    </xf>
    <xf numFmtId="0" fontId="83" fillId="0" borderId="0" xfId="0" applyFont="1" applyAlignment="1">
      <alignment vertical="top"/>
    </xf>
    <xf numFmtId="0" fontId="84" fillId="0" borderId="0" xfId="0" applyFont="1" applyAlignment="1">
      <alignment vertical="top"/>
    </xf>
    <xf numFmtId="0" fontId="83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5" fillId="34" borderId="0" xfId="0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49" fontId="49" fillId="37" borderId="52" xfId="58" applyNumberFormat="1" applyFont="1" applyFill="1" applyBorder="1" applyAlignment="1" applyProtection="1">
      <alignment horizontal="right" wrapText="1"/>
      <protection/>
    </xf>
    <xf numFmtId="49" fontId="49" fillId="37" borderId="52" xfId="58" applyNumberFormat="1" applyFont="1" applyFill="1" applyBorder="1" applyAlignment="1" applyProtection="1">
      <alignment horizontal="left" wrapText="1"/>
      <protection/>
    </xf>
    <xf numFmtId="49" fontId="49" fillId="37" borderId="52" xfId="58" applyNumberFormat="1" applyFont="1" applyFill="1" applyBorder="1" applyAlignment="1" applyProtection="1">
      <alignment horizontal="center" wrapText="1"/>
      <protection/>
    </xf>
    <xf numFmtId="3" fontId="49" fillId="37" borderId="52" xfId="58" applyNumberFormat="1" applyFont="1" applyFill="1" applyBorder="1" applyAlignment="1" applyProtection="1">
      <alignment horizontal="right" wrapText="1"/>
      <protection/>
    </xf>
    <xf numFmtId="4" fontId="49" fillId="37" borderId="52" xfId="58" applyNumberFormat="1" applyFont="1" applyFill="1" applyBorder="1" applyAlignment="1" applyProtection="1">
      <alignment horizontal="right" wrapText="1"/>
      <protection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49" fontId="51" fillId="38" borderId="52" xfId="58" applyNumberFormat="1" applyFont="1" applyFill="1" applyBorder="1" applyAlignment="1" applyProtection="1">
      <alignment horizontal="right" wrapText="1"/>
      <protection/>
    </xf>
    <xf numFmtId="49" fontId="51" fillId="38" borderId="52" xfId="58" applyNumberFormat="1" applyFont="1" applyFill="1" applyBorder="1" applyAlignment="1" applyProtection="1">
      <alignment horizontal="left" wrapText="1"/>
      <protection/>
    </xf>
    <xf numFmtId="49" fontId="51" fillId="38" borderId="52" xfId="58" applyNumberFormat="1" applyFont="1" applyFill="1" applyBorder="1" applyAlignment="1" applyProtection="1">
      <alignment horizontal="center" wrapText="1"/>
      <protection/>
    </xf>
    <xf numFmtId="3" fontId="51" fillId="38" borderId="52" xfId="58" applyNumberFormat="1" applyFont="1" applyFill="1" applyBorder="1" applyAlignment="1" applyProtection="1">
      <alignment horizontal="right" wrapText="1"/>
      <protection/>
    </xf>
    <xf numFmtId="4" fontId="51" fillId="38" borderId="52" xfId="58" applyNumberFormat="1" applyFont="1" applyFill="1" applyBorder="1" applyAlignment="1" applyProtection="1">
      <alignment horizontal="right" wrapText="1"/>
      <protection/>
    </xf>
    <xf numFmtId="0" fontId="52" fillId="0" borderId="53" xfId="0" applyFont="1" applyFill="1" applyBorder="1" applyAlignment="1">
      <alignment horizontal="right" wrapText="1"/>
    </xf>
    <xf numFmtId="49" fontId="51" fillId="38" borderId="52" xfId="58" applyNumberFormat="1" applyFont="1" applyFill="1" applyBorder="1" applyAlignment="1" applyProtection="1">
      <alignment horizontal="left" wrapText="1"/>
      <protection/>
    </xf>
    <xf numFmtId="0" fontId="52" fillId="0" borderId="53" xfId="0" applyNumberFormat="1" applyFont="1" applyFill="1" applyBorder="1" applyAlignment="1">
      <alignment horizontal="left" wrapText="1"/>
    </xf>
    <xf numFmtId="4" fontId="52" fillId="0" borderId="53" xfId="0" applyNumberFormat="1" applyFont="1" applyFill="1" applyBorder="1" applyAlignment="1">
      <alignment horizontal="right" wrapText="1"/>
    </xf>
    <xf numFmtId="39" fontId="52" fillId="0" borderId="53" xfId="0" applyNumberFormat="1" applyFont="1" applyFill="1" applyBorder="1" applyAlignment="1">
      <alignment horizontal="right" wrapText="1"/>
    </xf>
    <xf numFmtId="0" fontId="52" fillId="0" borderId="53" xfId="0" applyFont="1" applyFill="1" applyBorder="1" applyAlignment="1">
      <alignment horizontal="left" wrapText="1"/>
    </xf>
    <xf numFmtId="10" fontId="52" fillId="0" borderId="53" xfId="0" applyNumberFormat="1" applyFont="1" applyFill="1" applyBorder="1" applyAlignment="1">
      <alignment horizontal="right" wrapText="1"/>
    </xf>
    <xf numFmtId="10" fontId="52" fillId="0" borderId="53" xfId="0" applyNumberFormat="1" applyFont="1" applyFill="1" applyBorder="1" applyAlignment="1">
      <alignment horizontal="left" wrapText="1"/>
    </xf>
    <xf numFmtId="10" fontId="17" fillId="0" borderId="0" xfId="61" applyNumberFormat="1" applyFont="1" applyFill="1" applyAlignment="1">
      <alignment/>
    </xf>
    <xf numFmtId="0" fontId="52" fillId="0" borderId="23" xfId="0" applyFont="1" applyFill="1" applyBorder="1" applyAlignment="1">
      <alignment horizontal="right" wrapText="1"/>
    </xf>
    <xf numFmtId="0" fontId="53" fillId="0" borderId="23" xfId="0" applyNumberFormat="1" applyFont="1" applyFill="1" applyBorder="1" applyAlignment="1">
      <alignment wrapText="1"/>
    </xf>
    <xf numFmtId="2" fontId="52" fillId="0" borderId="23" xfId="0" applyNumberFormat="1" applyFont="1" applyFill="1" applyBorder="1" applyAlignment="1">
      <alignment horizontal="right"/>
    </xf>
    <xf numFmtId="183" fontId="52" fillId="0" borderId="23" xfId="0" applyNumberFormat="1" applyFont="1" applyFill="1" applyBorder="1" applyAlignment="1">
      <alignment horizontal="right" wrapText="1"/>
    </xf>
    <xf numFmtId="2" fontId="52" fillId="0" borderId="53" xfId="0" applyNumberFormat="1" applyFont="1" applyFill="1" applyBorder="1" applyAlignment="1">
      <alignment horizontal="right" wrapText="1"/>
    </xf>
    <xf numFmtId="10" fontId="17" fillId="0" borderId="0" xfId="0" applyNumberFormat="1" applyFont="1" applyFill="1" applyAlignment="1">
      <alignment/>
    </xf>
    <xf numFmtId="49" fontId="5" fillId="38" borderId="52" xfId="58" applyNumberFormat="1" applyFont="1" applyFill="1" applyBorder="1" applyAlignment="1" applyProtection="1">
      <alignment horizontal="center" wrapText="1"/>
      <protection/>
    </xf>
    <xf numFmtId="3" fontId="5" fillId="38" borderId="52" xfId="58" applyNumberFormat="1" applyFont="1" applyFill="1" applyBorder="1" applyAlignment="1" applyProtection="1">
      <alignment horizontal="right" wrapText="1"/>
      <protection/>
    </xf>
    <xf numFmtId="10" fontId="5" fillId="38" borderId="52" xfId="58" applyNumberFormat="1" applyFont="1" applyFill="1" applyBorder="1" applyAlignment="1" applyProtection="1">
      <alignment horizontal="right" wrapText="1"/>
      <protection/>
    </xf>
    <xf numFmtId="0" fontId="53" fillId="0" borderId="23" xfId="0" applyNumberFormat="1" applyFont="1" applyFill="1" applyBorder="1" applyAlignment="1">
      <alignment/>
    </xf>
    <xf numFmtId="4" fontId="52" fillId="0" borderId="23" xfId="0" applyNumberFormat="1" applyFont="1" applyFill="1" applyBorder="1" applyAlignment="1">
      <alignment/>
    </xf>
    <xf numFmtId="10" fontId="52" fillId="0" borderId="23" xfId="0" applyNumberFormat="1" applyFont="1" applyFill="1" applyBorder="1" applyAlignment="1">
      <alignment horizontal="right"/>
    </xf>
    <xf numFmtId="0" fontId="19" fillId="0" borderId="23" xfId="0" applyFont="1" applyBorder="1" applyAlignment="1">
      <alignment horizontal="right" wrapText="1"/>
    </xf>
    <xf numFmtId="0" fontId="54" fillId="0" borderId="23" xfId="0" applyFont="1" applyBorder="1" applyAlignment="1">
      <alignment/>
    </xf>
    <xf numFmtId="0" fontId="19" fillId="0" borderId="23" xfId="0" applyFont="1" applyBorder="1" applyAlignment="1">
      <alignment/>
    </xf>
    <xf numFmtId="39" fontId="19" fillId="0" borderId="23" xfId="0" applyNumberFormat="1" applyFont="1" applyBorder="1" applyAlignment="1">
      <alignment/>
    </xf>
    <xf numFmtId="10" fontId="17" fillId="0" borderId="23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16" fillId="0" borderId="0" xfId="0" applyFont="1" applyAlignment="1">
      <alignment wrapText="1"/>
    </xf>
    <xf numFmtId="0" fontId="53" fillId="0" borderId="53" xfId="0" applyFont="1" applyFill="1" applyBorder="1" applyAlignment="1">
      <alignment horizontal="left" wrapText="1"/>
    </xf>
    <xf numFmtId="0" fontId="52" fillId="0" borderId="23" xfId="0" applyFont="1" applyFill="1" applyBorder="1" applyAlignment="1">
      <alignment horizontal="left" wrapText="1"/>
    </xf>
    <xf numFmtId="185" fontId="52" fillId="0" borderId="23" xfId="0" applyNumberFormat="1" applyFont="1" applyFill="1" applyBorder="1" applyAlignment="1">
      <alignment horizontal="right"/>
    </xf>
    <xf numFmtId="0" fontId="19" fillId="0" borderId="23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10" fontId="52" fillId="0" borderId="53" xfId="61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left" wrapText="1"/>
    </xf>
    <xf numFmtId="4" fontId="52" fillId="0" borderId="53" xfId="0" applyNumberFormat="1" applyFont="1" applyFill="1" applyBorder="1" applyAlignment="1">
      <alignment horizontal="left" wrapText="1"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dxfs count="4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de_Dump_Jan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YOTI~1.PAN\AppData\Local\Temp\notesC7A056\Monthly%20Dash_Board_Jan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1.%20Operations\Portfolio%20to%20investors%20and%20website\January%202020\Monthly%20Portfolio_Report_Jan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tract Work Book"/>
      <sheetName val="XDO_METADATA"/>
    </sheetNames>
    <sheetDataSet>
      <sheetData sheetId="0">
        <row r="4">
          <cell r="D4">
            <v>43831</v>
          </cell>
        </row>
        <row r="5">
          <cell r="D5">
            <v>43861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’s AUM "/>
      <sheetName val="Investment objective"/>
      <sheetName val="Portfolio Dis Ser2"/>
      <sheetName val="Portfolio disclosure"/>
      <sheetName val="Expense ratios"/>
      <sheetName val="Scheme’s past performance"/>
    </sheetNames>
    <sheetDataSet>
      <sheetData sheetId="0">
        <row r="1">
          <cell r="B1">
            <v>43861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1B"/>
      <sheetName val="Portfolio 1C"/>
      <sheetName val="Portfolio 2A"/>
      <sheetName val="Portfolio 2B"/>
      <sheetName val="Portfolio 2C"/>
      <sheetName val="Portfolio 3A"/>
      <sheetName val="Portfolio 3B"/>
      <sheetName val="Rating"/>
      <sheetName val="XDO_METADATA"/>
    </sheetNames>
    <sheetDataSet>
      <sheetData sheetId="0">
        <row r="3">
          <cell r="A3" t="str">
            <v>Portfolio as on 31-Jan-2020</v>
          </cell>
        </row>
      </sheetData>
      <sheetData sheetId="1">
        <row r="3">
          <cell r="A3" t="str">
            <v>Portfolio as on 31-Jan-2020</v>
          </cell>
        </row>
      </sheetData>
      <sheetData sheetId="2">
        <row r="3">
          <cell r="A3" t="str">
            <v>Portfolio as on 31-Jan-2020</v>
          </cell>
        </row>
      </sheetData>
      <sheetData sheetId="3">
        <row r="3">
          <cell r="A3" t="str">
            <v>Portfolio as on 31-Jan-2020</v>
          </cell>
        </row>
      </sheetData>
      <sheetData sheetId="4">
        <row r="3">
          <cell r="A3" t="str">
            <v>Portfolio as on 31-Jan-2020</v>
          </cell>
        </row>
      </sheetData>
      <sheetData sheetId="5">
        <row r="3">
          <cell r="A3" t="str">
            <v>Portfolio as on 31-Jan-2020</v>
          </cell>
        </row>
      </sheetData>
      <sheetData sheetId="7">
        <row r="2">
          <cell r="A2" t="str">
            <v>INE683V07018</v>
          </cell>
          <cell r="B2" t="str">
            <v>Unrated</v>
          </cell>
        </row>
        <row r="3">
          <cell r="A3" t="str">
            <v>INE683V07026</v>
          </cell>
          <cell r="B3" t="str">
            <v>Unrated</v>
          </cell>
        </row>
        <row r="4">
          <cell r="A4" t="str">
            <v>INE437M07042</v>
          </cell>
          <cell r="B4" t="str">
            <v>CARE A- (SO)</v>
          </cell>
        </row>
        <row r="5">
          <cell r="A5" t="str">
            <v>INE437M07059</v>
          </cell>
          <cell r="B5" t="str">
            <v>CARE A- (SO)</v>
          </cell>
        </row>
        <row r="6">
          <cell r="A6" t="str">
            <v>INE437M07067</v>
          </cell>
          <cell r="B6" t="str">
            <v>CARE A- (SO)</v>
          </cell>
        </row>
        <row r="7">
          <cell r="A7" t="str">
            <v>INE437M07075</v>
          </cell>
          <cell r="B7" t="str">
            <v>CARE A- (SO)</v>
          </cell>
        </row>
        <row r="8">
          <cell r="A8" t="str">
            <v>INE437M07083</v>
          </cell>
          <cell r="B8" t="str">
            <v>CARE A- (SO)</v>
          </cell>
        </row>
        <row r="9">
          <cell r="A9" t="str">
            <v>INE434K07019</v>
          </cell>
          <cell r="B9" t="str">
            <v>Unrated</v>
          </cell>
        </row>
        <row r="10">
          <cell r="A10" t="str">
            <v>INE434K07027</v>
          </cell>
          <cell r="B10" t="str">
            <v>Unrated</v>
          </cell>
        </row>
        <row r="11">
          <cell r="A11" t="str">
            <v>INE453I07120</v>
          </cell>
          <cell r="B11" t="str">
            <v>CARE A</v>
          </cell>
        </row>
        <row r="12">
          <cell r="A12" t="str">
            <v>INE453I07138</v>
          </cell>
          <cell r="B12" t="str">
            <v>CARE A</v>
          </cell>
        </row>
        <row r="13">
          <cell r="A13" t="str">
            <v>INE453I07146</v>
          </cell>
          <cell r="B13" t="str">
            <v>CARE A</v>
          </cell>
        </row>
        <row r="14">
          <cell r="A14" t="str">
            <v>INE453I07153</v>
          </cell>
          <cell r="B14" t="str">
            <v>CARE A</v>
          </cell>
        </row>
        <row r="15">
          <cell r="A15" t="str">
            <v>INE453I07161</v>
          </cell>
          <cell r="B15" t="str">
            <v>CARE A</v>
          </cell>
        </row>
        <row r="16">
          <cell r="A16" t="str">
            <v>INE030N07027</v>
          </cell>
          <cell r="B16" t="str">
            <v>ICRA BBB+</v>
          </cell>
        </row>
        <row r="17">
          <cell r="A17" t="str">
            <v>INE030N07035</v>
          </cell>
          <cell r="B17" t="str">
            <v>ICRA BBB+</v>
          </cell>
        </row>
        <row r="18">
          <cell r="A18" t="str">
            <v>INE647U07015</v>
          </cell>
          <cell r="B18" t="str">
            <v>ICRA BBB / Care BB+</v>
          </cell>
        </row>
        <row r="19">
          <cell r="A19" t="str">
            <v>INE01F007012</v>
          </cell>
          <cell r="B19" t="str">
            <v>Unrated</v>
          </cell>
        </row>
        <row r="20">
          <cell r="A20" t="str">
            <v>INE656Y08016</v>
          </cell>
          <cell r="B20" t="str">
            <v>ICRA B+(SO)-</v>
          </cell>
        </row>
        <row r="21">
          <cell r="A21" t="str">
            <v>INE810V08015</v>
          </cell>
          <cell r="B21" t="str">
            <v>ICRA D</v>
          </cell>
        </row>
        <row r="22">
          <cell r="A22" t="str">
            <v>INE810V08031</v>
          </cell>
          <cell r="B22" t="str">
            <v>ICRA D</v>
          </cell>
        </row>
        <row r="23">
          <cell r="A23" t="str">
            <v>INE882W07014</v>
          </cell>
          <cell r="B23" t="str">
            <v>ICRA BB+</v>
          </cell>
        </row>
        <row r="24">
          <cell r="A24" t="str">
            <v>INE882W07022</v>
          </cell>
          <cell r="B24" t="str">
            <v>ICRA BB+</v>
          </cell>
        </row>
        <row r="25">
          <cell r="A25" t="str">
            <v>INE117N07014</v>
          </cell>
          <cell r="B25" t="str">
            <v>CARE BBB+</v>
          </cell>
        </row>
        <row r="26">
          <cell r="A26" t="str">
            <v>INE117N07022</v>
          </cell>
          <cell r="B26" t="str">
            <v>CARE BBB+</v>
          </cell>
        </row>
        <row r="27">
          <cell r="A27" t="str">
            <v>INE117N07030</v>
          </cell>
          <cell r="B27" t="str">
            <v>CARE BBB+</v>
          </cell>
        </row>
        <row r="28">
          <cell r="A28" t="str">
            <v>INE117N07048</v>
          </cell>
          <cell r="B28" t="str">
            <v>CARE BBB+</v>
          </cell>
        </row>
        <row r="29">
          <cell r="A29" t="str">
            <v>INE918Z07019</v>
          </cell>
          <cell r="B29" t="str">
            <v>CRISIL D</v>
          </cell>
        </row>
        <row r="30">
          <cell r="A30" t="str">
            <v>INE00UD07059</v>
          </cell>
          <cell r="B30" t="str">
            <v>Awaited</v>
          </cell>
        </row>
        <row r="31">
          <cell r="A31" t="str">
            <v>INE00UD07042</v>
          </cell>
          <cell r="B31" t="str">
            <v>Awaited</v>
          </cell>
        </row>
        <row r="32">
          <cell r="A32" t="str">
            <v>INE00UD07026</v>
          </cell>
          <cell r="B32" t="str">
            <v>Awaited</v>
          </cell>
        </row>
        <row r="33">
          <cell r="A33" t="str">
            <v>INE00UD07018</v>
          </cell>
          <cell r="B33" t="str">
            <v>Awaited</v>
          </cell>
        </row>
        <row r="34">
          <cell r="A34" t="str">
            <v>INE00UD07034</v>
          </cell>
          <cell r="B34" t="str">
            <v>Awaited</v>
          </cell>
        </row>
        <row r="35">
          <cell r="A35" t="str">
            <v>INE508G07018</v>
          </cell>
          <cell r="B35" t="str">
            <v>IND AA-</v>
          </cell>
        </row>
        <row r="36">
          <cell r="A36" t="str">
            <v>INE210A07014</v>
          </cell>
          <cell r="B36" t="str">
            <v>Unrated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229" bestFit="1" customWidth="1"/>
    <col min="2" max="2" width="40.8515625" style="0" bestFit="1" customWidth="1"/>
    <col min="3" max="3" width="21.00390625" style="0" bestFit="1" customWidth="1"/>
    <col min="4" max="4" width="13.57421875" style="0" bestFit="1" customWidth="1"/>
    <col min="5" max="5" width="14.140625" style="0" bestFit="1" customWidth="1"/>
    <col min="6" max="6" width="16.421875" style="0" bestFit="1" customWidth="1"/>
    <col min="7" max="7" width="16.421875" style="61" bestFit="1" customWidth="1"/>
    <col min="8" max="8" width="9.140625" style="61" customWidth="1"/>
    <col min="9" max="9" width="11.421875" style="61" bestFit="1" customWidth="1"/>
    <col min="10" max="11" width="9.140625" style="61" customWidth="1"/>
    <col min="12" max="12" width="12.421875" style="61" customWidth="1"/>
    <col min="13" max="252" width="9.140625" style="61" customWidth="1"/>
  </cols>
  <sheetData>
    <row r="1" ht="15">
      <c r="A1" s="181"/>
    </row>
    <row r="2" spans="1:7" ht="15">
      <c r="A2" s="182" t="s">
        <v>268</v>
      </c>
      <c r="B2" s="182"/>
      <c r="C2" s="182"/>
      <c r="D2" s="182"/>
      <c r="E2" s="182"/>
      <c r="F2" s="182"/>
      <c r="G2" s="182"/>
    </row>
    <row r="3" spans="1:7" ht="15">
      <c r="A3" s="183" t="s">
        <v>329</v>
      </c>
      <c r="B3" s="183"/>
      <c r="C3" s="183"/>
      <c r="D3" s="183"/>
      <c r="E3" s="183"/>
      <c r="F3" s="183"/>
      <c r="G3" s="183"/>
    </row>
    <row r="4" spans="1:38" ht="25.5" customHeight="1">
      <c r="A4" s="184" t="s">
        <v>248</v>
      </c>
      <c r="B4" s="185" t="s">
        <v>330</v>
      </c>
      <c r="C4" s="185" t="s">
        <v>331</v>
      </c>
      <c r="D4" s="186" t="s">
        <v>250</v>
      </c>
      <c r="E4" s="186" t="s">
        <v>142</v>
      </c>
      <c r="F4" s="187" t="s">
        <v>332</v>
      </c>
      <c r="G4" s="188" t="s">
        <v>333</v>
      </c>
      <c r="H4" s="189"/>
      <c r="I4" s="189"/>
      <c r="J4" s="189"/>
      <c r="K4" s="189"/>
      <c r="L4" s="190"/>
      <c r="M4" s="190"/>
      <c r="N4" s="190"/>
      <c r="O4" s="190"/>
      <c r="P4" s="189"/>
      <c r="Q4" s="189"/>
      <c r="R4" s="189"/>
      <c r="S4" s="189"/>
      <c r="T4" s="189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2"/>
      <c r="AH4" s="192"/>
      <c r="AI4" s="192"/>
      <c r="AJ4" s="192"/>
      <c r="AK4" s="192"/>
      <c r="AL4" s="192"/>
    </row>
    <row r="5" spans="1:38" ht="15.75" customHeight="1">
      <c r="A5" s="193"/>
      <c r="B5" s="194"/>
      <c r="C5" s="194"/>
      <c r="D5" s="194"/>
      <c r="E5" s="195"/>
      <c r="F5" s="196"/>
      <c r="G5" s="197"/>
      <c r="H5" s="189"/>
      <c r="I5" s="189"/>
      <c r="J5" s="189"/>
      <c r="K5" s="189"/>
      <c r="L5" s="190"/>
      <c r="M5" s="190"/>
      <c r="N5" s="190"/>
      <c r="O5" s="190"/>
      <c r="P5" s="189"/>
      <c r="Q5" s="189"/>
      <c r="R5" s="189"/>
      <c r="S5" s="189"/>
      <c r="T5" s="18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2"/>
      <c r="AH5" s="192"/>
      <c r="AI5" s="192"/>
      <c r="AJ5" s="192"/>
      <c r="AK5" s="192"/>
      <c r="AL5" s="192"/>
    </row>
    <row r="6" spans="1:38" ht="15.75" customHeight="1">
      <c r="A6" s="198"/>
      <c r="B6" s="199" t="s">
        <v>334</v>
      </c>
      <c r="C6" s="200"/>
      <c r="D6" s="200"/>
      <c r="E6" s="201"/>
      <c r="F6" s="201"/>
      <c r="G6" s="202"/>
      <c r="H6" s="189"/>
      <c r="I6" s="189"/>
      <c r="J6" s="189"/>
      <c r="K6" s="189"/>
      <c r="L6" s="190"/>
      <c r="M6" s="190"/>
      <c r="N6" s="190"/>
      <c r="O6" s="190"/>
      <c r="P6" s="189"/>
      <c r="Q6" s="189"/>
      <c r="R6" s="189"/>
      <c r="S6" s="189"/>
      <c r="T6" s="189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2"/>
      <c r="AH6" s="192"/>
      <c r="AI6" s="192"/>
      <c r="AJ6" s="192"/>
      <c r="AK6" s="192"/>
      <c r="AL6" s="192"/>
    </row>
    <row r="7" spans="1:38" ht="15.75" customHeight="1">
      <c r="A7" s="198">
        <v>1</v>
      </c>
      <c r="B7" s="203" t="s">
        <v>272</v>
      </c>
      <c r="C7" s="200" t="str">
        <f>VLOOKUP(D7,'[3]Rating'!$A$2:$B$36,2,0)</f>
        <v>ICRA BBB+</v>
      </c>
      <c r="D7" s="200" t="s">
        <v>273</v>
      </c>
      <c r="E7" s="201">
        <v>117143</v>
      </c>
      <c r="F7" s="201">
        <v>622.69</v>
      </c>
      <c r="G7" s="204">
        <f>F7/$F$33</f>
        <v>0.015100056995014903</v>
      </c>
      <c r="H7" s="189"/>
      <c r="I7" s="189"/>
      <c r="J7" s="189"/>
      <c r="K7" s="189"/>
      <c r="L7" s="190"/>
      <c r="M7" s="190"/>
      <c r="N7" s="190"/>
      <c r="O7" s="190"/>
      <c r="P7" s="189"/>
      <c r="Q7" s="189"/>
      <c r="R7" s="189"/>
      <c r="S7" s="189"/>
      <c r="T7" s="189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2"/>
      <c r="AH7" s="192"/>
      <c r="AI7" s="192"/>
      <c r="AJ7" s="192"/>
      <c r="AK7" s="192"/>
      <c r="AL7" s="192"/>
    </row>
    <row r="8" spans="1:38" ht="15.75" customHeight="1">
      <c r="A8" s="198">
        <v>2</v>
      </c>
      <c r="B8" s="203" t="s">
        <v>274</v>
      </c>
      <c r="C8" s="200" t="str">
        <f>VLOOKUP(D8,'[3]Rating'!$A$2:$B$36,2,0)</f>
        <v>Awaited</v>
      </c>
      <c r="D8" s="200" t="s">
        <v>335</v>
      </c>
      <c r="E8" s="201">
        <v>100</v>
      </c>
      <c r="F8" s="201">
        <v>1012.0696720999999</v>
      </c>
      <c r="G8" s="204">
        <f>F8/$F$33</f>
        <v>0.024542404296899006</v>
      </c>
      <c r="H8" s="189"/>
      <c r="I8" s="189"/>
      <c r="J8" s="189"/>
      <c r="K8" s="189"/>
      <c r="L8" s="190"/>
      <c r="M8" s="190"/>
      <c r="N8" s="190"/>
      <c r="O8" s="190"/>
      <c r="P8" s="189"/>
      <c r="Q8" s="189"/>
      <c r="R8" s="189"/>
      <c r="S8" s="189"/>
      <c r="T8" s="189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2"/>
      <c r="AH8" s="192"/>
      <c r="AI8" s="192"/>
      <c r="AJ8" s="192"/>
      <c r="AK8" s="192"/>
      <c r="AL8" s="192"/>
    </row>
    <row r="9" spans="1:38" ht="15.75" customHeight="1">
      <c r="A9" s="198">
        <v>3</v>
      </c>
      <c r="B9" s="203" t="s">
        <v>269</v>
      </c>
      <c r="C9" s="200" t="str">
        <f>VLOOKUP(D9,'[3]Rating'!$A$2:$B$36,2,0)</f>
        <v>ICRA D</v>
      </c>
      <c r="D9" s="200" t="s">
        <v>256</v>
      </c>
      <c r="E9" s="201">
        <v>200</v>
      </c>
      <c r="F9" s="201">
        <v>2532.116857</v>
      </c>
      <c r="G9" s="204">
        <f>F9/$F$33</f>
        <v>0.061403120105892176</v>
      </c>
      <c r="H9" s="189"/>
      <c r="I9" s="189"/>
      <c r="J9" s="189"/>
      <c r="K9" s="189"/>
      <c r="L9" s="190"/>
      <c r="M9" s="190"/>
      <c r="N9" s="190"/>
      <c r="O9" s="190"/>
      <c r="P9" s="189"/>
      <c r="Q9" s="189"/>
      <c r="R9" s="189"/>
      <c r="S9" s="189"/>
      <c r="T9" s="189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2"/>
      <c r="AH9" s="192"/>
      <c r="AI9" s="192"/>
      <c r="AJ9" s="192"/>
      <c r="AK9" s="192"/>
      <c r="AL9" s="192"/>
    </row>
    <row r="10" spans="1:38" ht="15.75" customHeight="1">
      <c r="A10" s="198">
        <v>4</v>
      </c>
      <c r="B10" s="203" t="s">
        <v>270</v>
      </c>
      <c r="C10" s="200" t="str">
        <f>VLOOKUP(D10,'[3]Rating'!$A$2:$B$36,2,0)</f>
        <v>ICRA B+(SO)-</v>
      </c>
      <c r="D10" s="200" t="s">
        <v>271</v>
      </c>
      <c r="E10" s="201">
        <v>547</v>
      </c>
      <c r="F10" s="201">
        <v>6941.2754408</v>
      </c>
      <c r="G10" s="204">
        <f>F10/$F$33</f>
        <v>0.1683239730430506</v>
      </c>
      <c r="H10" s="189"/>
      <c r="I10" s="189"/>
      <c r="J10" s="189"/>
      <c r="K10" s="189"/>
      <c r="L10" s="190"/>
      <c r="M10" s="190"/>
      <c r="N10" s="190"/>
      <c r="O10" s="190"/>
      <c r="P10" s="189"/>
      <c r="Q10" s="189"/>
      <c r="R10" s="189"/>
      <c r="S10" s="189"/>
      <c r="T10" s="189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2"/>
      <c r="AH10" s="192"/>
      <c r="AI10" s="192"/>
      <c r="AJ10" s="192"/>
      <c r="AK10" s="192"/>
      <c r="AL10" s="192"/>
    </row>
    <row r="11" spans="1:7" ht="15">
      <c r="A11" s="198"/>
      <c r="B11" s="203"/>
      <c r="C11" s="203"/>
      <c r="D11" s="203"/>
      <c r="E11" s="203"/>
      <c r="F11" s="203"/>
      <c r="G11" s="205"/>
    </row>
    <row r="12" spans="1:7" ht="15">
      <c r="A12" s="198"/>
      <c r="B12" s="199" t="s">
        <v>336</v>
      </c>
      <c r="C12" s="203"/>
      <c r="D12" s="203"/>
      <c r="E12" s="203"/>
      <c r="F12" s="203"/>
      <c r="G12" s="205"/>
    </row>
    <row r="13" spans="1:7" ht="15">
      <c r="A13" s="198">
        <v>5</v>
      </c>
      <c r="B13" s="203" t="s">
        <v>284</v>
      </c>
      <c r="C13" s="200" t="str">
        <f>VLOOKUP(D13,'[3]Rating'!$A$2:$B$36,2,0)</f>
        <v>CARE A</v>
      </c>
      <c r="D13" s="200" t="s">
        <v>265</v>
      </c>
      <c r="E13" s="201">
        <v>16</v>
      </c>
      <c r="F13" s="201">
        <v>161.42024039999998</v>
      </c>
      <c r="G13" s="204">
        <f aca="true" t="shared" si="0" ref="G13:G25">F13/$F$33</f>
        <v>0.00391439533345486</v>
      </c>
    </row>
    <row r="14" spans="1:8" ht="15">
      <c r="A14" s="198">
        <v>6</v>
      </c>
      <c r="B14" s="203" t="s">
        <v>282</v>
      </c>
      <c r="C14" s="200" t="str">
        <f>VLOOKUP(D14,'[3]Rating'!$A$2:$B$36,2,0)</f>
        <v>CARE A- (SO)</v>
      </c>
      <c r="D14" s="200" t="s">
        <v>283</v>
      </c>
      <c r="E14" s="201">
        <v>20</v>
      </c>
      <c r="F14" s="201">
        <v>201.8769863</v>
      </c>
      <c r="G14" s="204">
        <f t="shared" si="0"/>
        <v>0.004895460018808464</v>
      </c>
      <c r="H14" s="206"/>
    </row>
    <row r="15" spans="1:7" ht="15">
      <c r="A15" s="198">
        <v>7</v>
      </c>
      <c r="B15" s="203" t="s">
        <v>279</v>
      </c>
      <c r="C15" s="200" t="str">
        <f>VLOOKUP(D15,'[3]Rating'!$A$2:$B$36,2,0)</f>
        <v>Unrated</v>
      </c>
      <c r="D15" s="200" t="s">
        <v>281</v>
      </c>
      <c r="E15" s="201">
        <v>20</v>
      </c>
      <c r="F15" s="201">
        <v>205.8861288</v>
      </c>
      <c r="G15" s="204">
        <f t="shared" si="0"/>
        <v>0.004992680594457882</v>
      </c>
    </row>
    <row r="16" spans="1:7" ht="15">
      <c r="A16" s="198">
        <v>8</v>
      </c>
      <c r="B16" s="203" t="s">
        <v>284</v>
      </c>
      <c r="C16" s="200" t="str">
        <f>VLOOKUP(D16,'[3]Rating'!$A$2:$B$36,2,0)</f>
        <v>CARE A</v>
      </c>
      <c r="D16" s="200" t="s">
        <v>285</v>
      </c>
      <c r="E16" s="201">
        <v>25</v>
      </c>
      <c r="F16" s="201">
        <v>252.2191257</v>
      </c>
      <c r="G16" s="204">
        <f t="shared" si="0"/>
        <v>0.0061162427103419485</v>
      </c>
    </row>
    <row r="17" spans="1:7" ht="15">
      <c r="A17" s="198">
        <v>9</v>
      </c>
      <c r="B17" s="203" t="s">
        <v>287</v>
      </c>
      <c r="C17" s="200" t="str">
        <f>VLOOKUP(D17,'[3]Rating'!$A$2:$B$36,2,0)</f>
        <v>IND AA-</v>
      </c>
      <c r="D17" s="200" t="s">
        <v>288</v>
      </c>
      <c r="E17" s="201">
        <v>25396</v>
      </c>
      <c r="F17" s="201">
        <v>256.2247665</v>
      </c>
      <c r="G17" s="204">
        <f t="shared" si="0"/>
        <v>0.00621337837075332</v>
      </c>
    </row>
    <row r="18" spans="1:7" ht="15">
      <c r="A18" s="198">
        <v>10</v>
      </c>
      <c r="B18" s="203" t="s">
        <v>284</v>
      </c>
      <c r="C18" s="200" t="str">
        <f>VLOOKUP(D18,'[3]Rating'!$A$2:$B$36,2,0)</f>
        <v>CARE A</v>
      </c>
      <c r="D18" s="200" t="s">
        <v>286</v>
      </c>
      <c r="E18" s="201">
        <v>35</v>
      </c>
      <c r="F18" s="201">
        <v>353.106776</v>
      </c>
      <c r="G18" s="204">
        <f t="shared" si="0"/>
        <v>0.008562739794963723</v>
      </c>
    </row>
    <row r="19" spans="1:7" ht="15">
      <c r="A19" s="198">
        <v>11</v>
      </c>
      <c r="B19" s="203" t="s">
        <v>289</v>
      </c>
      <c r="C19" s="200" t="s">
        <v>337</v>
      </c>
      <c r="D19" s="200" t="s">
        <v>259</v>
      </c>
      <c r="E19" s="201">
        <v>113</v>
      </c>
      <c r="F19" s="201">
        <v>573.0755635</v>
      </c>
      <c r="G19" s="204">
        <f t="shared" si="0"/>
        <v>0.01389692089370358</v>
      </c>
    </row>
    <row r="20" spans="1:7" ht="15">
      <c r="A20" s="198">
        <v>12</v>
      </c>
      <c r="B20" s="203" t="s">
        <v>279</v>
      </c>
      <c r="C20" s="200" t="str">
        <f>VLOOKUP(D20,'[3]Rating'!$A$2:$B$36,2,0)</f>
        <v>Unrated</v>
      </c>
      <c r="D20" s="200" t="s">
        <v>280</v>
      </c>
      <c r="E20" s="201">
        <v>150</v>
      </c>
      <c r="F20" s="201">
        <v>1545.9607122999998</v>
      </c>
      <c r="G20" s="204">
        <f t="shared" si="0"/>
        <v>0.03748911154472343</v>
      </c>
    </row>
    <row r="21" spans="1:7" ht="15">
      <c r="A21" s="198">
        <v>13</v>
      </c>
      <c r="B21" s="203" t="s">
        <v>276</v>
      </c>
      <c r="C21" s="200" t="str">
        <f>VLOOKUP(D21,'[3]Rating'!$A$2:$B$36,2,0)</f>
        <v>Unrated</v>
      </c>
      <c r="D21" s="200" t="s">
        <v>263</v>
      </c>
      <c r="E21" s="201">
        <v>340</v>
      </c>
      <c r="F21" s="201">
        <v>2125</v>
      </c>
      <c r="G21" s="204">
        <f t="shared" si="0"/>
        <v>0.05153065106940318</v>
      </c>
    </row>
    <row r="22" spans="1:7" ht="15">
      <c r="A22" s="198">
        <v>14</v>
      </c>
      <c r="B22" s="203" t="s">
        <v>290</v>
      </c>
      <c r="C22" s="200" t="str">
        <f>VLOOKUP(D22,'[3]Rating'!$A$2:$B$36,2,0)</f>
        <v>Unrated</v>
      </c>
      <c r="D22" s="200" t="s">
        <v>291</v>
      </c>
      <c r="E22" s="201">
        <v>245000</v>
      </c>
      <c r="F22" s="201">
        <v>2480.2347405</v>
      </c>
      <c r="G22" s="204">
        <f t="shared" si="0"/>
        <v>0.06014499340372576</v>
      </c>
    </row>
    <row r="23" spans="1:7" ht="15">
      <c r="A23" s="198">
        <v>15</v>
      </c>
      <c r="B23" s="203" t="s">
        <v>290</v>
      </c>
      <c r="C23" s="200" t="str">
        <f>VLOOKUP(D23,'[3]Rating'!$A$2:$B$36,2,0)</f>
        <v>Unrated</v>
      </c>
      <c r="D23" s="200" t="s">
        <v>261</v>
      </c>
      <c r="E23" s="201">
        <v>266000</v>
      </c>
      <c r="F23" s="201">
        <v>2692.8262896</v>
      </c>
      <c r="G23" s="204">
        <f t="shared" si="0"/>
        <v>0.065300278550538</v>
      </c>
    </row>
    <row r="24" spans="1:7" ht="15">
      <c r="A24" s="198">
        <v>16</v>
      </c>
      <c r="B24" s="203" t="s">
        <v>277</v>
      </c>
      <c r="C24" s="200" t="str">
        <f>VLOOKUP(D24,'[3]Rating'!$A$2:$B$36,2,0)</f>
        <v>Unrated</v>
      </c>
      <c r="D24" s="200" t="s">
        <v>278</v>
      </c>
      <c r="E24" s="201">
        <v>578</v>
      </c>
      <c r="F24" s="201">
        <v>5780</v>
      </c>
      <c r="G24" s="204">
        <f t="shared" si="0"/>
        <v>0.14016337090877665</v>
      </c>
    </row>
    <row r="25" spans="1:7" ht="15">
      <c r="A25" s="198">
        <v>17</v>
      </c>
      <c r="B25" s="203" t="s">
        <v>284</v>
      </c>
      <c r="C25" s="200" t="str">
        <f>VLOOKUP(D25,'[3]Rating'!$A$2:$B$36,2,0)</f>
        <v>CARE A</v>
      </c>
      <c r="D25" s="200" t="s">
        <v>266</v>
      </c>
      <c r="E25" s="201">
        <v>580</v>
      </c>
      <c r="F25" s="201">
        <v>5851.4837158</v>
      </c>
      <c r="G25" s="204">
        <f t="shared" si="0"/>
        <v>0.14189683086926333</v>
      </c>
    </row>
    <row r="26" spans="1:8" ht="15">
      <c r="A26" s="207"/>
      <c r="B26" s="208" t="s">
        <v>11</v>
      </c>
      <c r="C26" s="209"/>
      <c r="D26" s="209"/>
      <c r="E26" s="210"/>
      <c r="F26" s="211">
        <f>SUM(F7:F25)</f>
        <v>33587.467015300004</v>
      </c>
      <c r="G26" s="204">
        <f>SUM(G7:G25)</f>
        <v>0.8144866085037709</v>
      </c>
      <c r="H26" s="212"/>
    </row>
    <row r="27" spans="1:7" ht="15.75" customHeight="1">
      <c r="A27" s="193"/>
      <c r="B27" s="199" t="s">
        <v>193</v>
      </c>
      <c r="C27" s="194"/>
      <c r="D27" s="194"/>
      <c r="E27" s="213"/>
      <c r="F27" s="214"/>
      <c r="G27" s="215"/>
    </row>
    <row r="28" spans="1:7" ht="15">
      <c r="A28" s="198"/>
      <c r="B28" s="203" t="s">
        <v>193</v>
      </c>
      <c r="C28" s="200"/>
      <c r="D28" s="200"/>
      <c r="E28" s="201">
        <v>77611.471608</v>
      </c>
      <c r="F28" s="201">
        <v>7759.0589930999995</v>
      </c>
      <c r="G28" s="204">
        <f>F28/$F$33</f>
        <v>0.18815499369428276</v>
      </c>
    </row>
    <row r="29" spans="1:7" ht="15">
      <c r="A29" s="207"/>
      <c r="B29" s="208" t="s">
        <v>11</v>
      </c>
      <c r="C29" s="209"/>
      <c r="D29" s="209"/>
      <c r="E29" s="210"/>
      <c r="F29" s="201">
        <f>F28</f>
        <v>7759.0589930999995</v>
      </c>
      <c r="G29" s="204">
        <f>G28</f>
        <v>0.18815499369428276</v>
      </c>
    </row>
    <row r="30" spans="1:7" ht="15">
      <c r="A30" s="207"/>
      <c r="B30" s="216" t="s">
        <v>338</v>
      </c>
      <c r="C30" s="209"/>
      <c r="D30" s="209"/>
      <c r="E30" s="210"/>
      <c r="F30" s="217"/>
      <c r="G30" s="218"/>
    </row>
    <row r="31" spans="1:7" ht="15">
      <c r="A31" s="207"/>
      <c r="B31" s="216" t="s">
        <v>339</v>
      </c>
      <c r="C31" s="209"/>
      <c r="D31" s="209"/>
      <c r="E31" s="210"/>
      <c r="F31" s="201">
        <f>F33-(F26+F29)</f>
        <v>-108.93331550000585</v>
      </c>
      <c r="G31" s="204">
        <f>F31/$F$33</f>
        <v>-0.002641602198053652</v>
      </c>
    </row>
    <row r="32" spans="1:7" ht="15">
      <c r="A32" s="207"/>
      <c r="B32" s="216" t="s">
        <v>11</v>
      </c>
      <c r="C32" s="209"/>
      <c r="D32" s="209"/>
      <c r="E32" s="210"/>
      <c r="F32" s="201">
        <f>XDO_?NET_RECEIVABLE?</f>
        <v>-108.93331550000585</v>
      </c>
      <c r="G32" s="204">
        <f>G31</f>
        <v>-0.002641602198053652</v>
      </c>
    </row>
    <row r="33" spans="1:34" ht="15">
      <c r="A33" s="219"/>
      <c r="B33" s="220" t="s">
        <v>340</v>
      </c>
      <c r="C33" s="221"/>
      <c r="D33" s="221"/>
      <c r="E33" s="221"/>
      <c r="F33" s="222">
        <v>41237.5926929</v>
      </c>
      <c r="G33" s="223" t="s">
        <v>341</v>
      </c>
      <c r="AB33" s="224"/>
      <c r="AC33" s="224"/>
      <c r="AD33" s="224"/>
      <c r="AE33" s="224"/>
      <c r="AF33" s="224"/>
      <c r="AG33" s="224"/>
      <c r="AH33" s="224"/>
    </row>
    <row r="34" spans="1:34" ht="15">
      <c r="A34" s="225"/>
      <c r="B34" s="76"/>
      <c r="C34" s="76"/>
      <c r="D34" s="76"/>
      <c r="E34" s="76"/>
      <c r="F34" s="226"/>
      <c r="AB34" s="224"/>
      <c r="AC34" s="224"/>
      <c r="AD34" s="224"/>
      <c r="AE34" s="224"/>
      <c r="AF34" s="224"/>
      <c r="AG34" s="224"/>
      <c r="AH34" s="224"/>
    </row>
    <row r="35" spans="1:34" ht="15">
      <c r="A35" s="225"/>
      <c r="B35" s="76"/>
      <c r="C35" s="76"/>
      <c r="D35" s="76"/>
      <c r="E35" s="76"/>
      <c r="F35" s="227"/>
      <c r="AB35" s="224"/>
      <c r="AC35" s="224"/>
      <c r="AD35" s="224"/>
      <c r="AE35" s="224"/>
      <c r="AF35" s="224"/>
      <c r="AG35" s="224"/>
      <c r="AH35" s="224"/>
    </row>
    <row r="36" spans="1:6" ht="15">
      <c r="A36" s="225"/>
      <c r="B36" s="76"/>
      <c r="C36" s="228"/>
      <c r="D36" s="228"/>
      <c r="E36" s="76"/>
      <c r="F36" s="227"/>
    </row>
    <row r="37" spans="1:6" ht="15">
      <c r="A37" s="225"/>
      <c r="B37" s="76"/>
      <c r="C37" s="76"/>
      <c r="D37" s="76"/>
      <c r="E37" s="76"/>
      <c r="F37" s="76"/>
    </row>
  </sheetData>
  <sheetProtection/>
  <mergeCells count="2">
    <mergeCell ref="A2:G2"/>
    <mergeCell ref="A3:G3"/>
  </mergeCells>
  <conditionalFormatting sqref="H4:H10">
    <cfRule type="cellIs" priority="1" dxfId="4" operator="lessThan" stopIfTrue="1">
      <formula>0</formula>
    </cfRule>
  </conditionalFormatting>
  <conditionalFormatting sqref="C26:E26 C29:E32 F30">
    <cfRule type="cellIs" priority="2" dxfId="0" operator="lessThan" stopIfTrue="1">
      <formula>0</formula>
    </cfRule>
  </conditionalFormatting>
  <conditionalFormatting sqref="G30">
    <cfRule type="cellIs" priority="3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33" customWidth="1"/>
    <col min="2" max="2" width="61.28125" style="133" customWidth="1"/>
    <col min="3" max="3" width="16.421875" style="133" customWidth="1"/>
    <col min="4" max="4" width="15.7109375" style="134" customWidth="1"/>
    <col min="5" max="5" width="16.8515625" style="133" customWidth="1"/>
    <col min="6" max="6" width="15.8515625" style="133" customWidth="1"/>
    <col min="7" max="16384" width="9.140625" style="133" customWidth="1"/>
  </cols>
  <sheetData>
    <row r="4" spans="1:6" ht="30.75" customHeight="1">
      <c r="A4" s="135" t="s">
        <v>245</v>
      </c>
      <c r="B4" s="135"/>
      <c r="C4" s="135"/>
      <c r="D4" s="135"/>
      <c r="E4" s="135"/>
      <c r="F4" s="135"/>
    </row>
    <row r="5" spans="1:6" ht="15.75" customHeight="1">
      <c r="A5" s="136" t="s">
        <v>246</v>
      </c>
      <c r="B5" s="136"/>
      <c r="C5" s="136"/>
      <c r="D5" s="136"/>
      <c r="E5" s="136"/>
      <c r="F5" s="136"/>
    </row>
    <row r="6" spans="1:6" ht="15.75" hidden="1">
      <c r="A6" s="137"/>
      <c r="B6" s="137"/>
      <c r="C6" s="137"/>
      <c r="D6" s="137"/>
      <c r="E6" s="137"/>
      <c r="F6" s="137"/>
    </row>
    <row r="7" spans="1:6" s="138" customFormat="1" ht="15.75" customHeight="1" hidden="1">
      <c r="A7" s="139" t="s">
        <v>247</v>
      </c>
      <c r="B7" s="139"/>
      <c r="C7" s="139"/>
      <c r="D7" s="139"/>
      <c r="E7" s="139"/>
      <c r="F7" s="139"/>
    </row>
    <row r="8" spans="1:6" s="138" customFormat="1" ht="15.75" hidden="1">
      <c r="A8" s="140" t="s">
        <v>248</v>
      </c>
      <c r="B8" s="141" t="s">
        <v>249</v>
      </c>
      <c r="C8" s="141" t="s">
        <v>250</v>
      </c>
      <c r="D8" s="141" t="s">
        <v>142</v>
      </c>
      <c r="E8" s="142" t="s">
        <v>251</v>
      </c>
      <c r="F8" s="143" t="s">
        <v>252</v>
      </c>
    </row>
    <row r="9" spans="1:6" ht="15.75" hidden="1">
      <c r="A9" s="140"/>
      <c r="B9" s="141"/>
      <c r="C9" s="141"/>
      <c r="D9" s="141"/>
      <c r="E9" s="142" t="s">
        <v>253</v>
      </c>
      <c r="F9" s="143"/>
    </row>
    <row r="10" spans="2:6" ht="15.75" hidden="1">
      <c r="B10" s="144" t="s">
        <v>254</v>
      </c>
      <c r="E10" s="145"/>
      <c r="F10" s="146"/>
    </row>
    <row r="11" spans="1:6" ht="15.75" hidden="1">
      <c r="A11" s="133">
        <v>1</v>
      </c>
      <c r="B11" s="133" t="s">
        <v>255</v>
      </c>
      <c r="C11" s="133" t="s">
        <v>256</v>
      </c>
      <c r="D11" s="134">
        <v>0</v>
      </c>
      <c r="E11" s="147">
        <v>0</v>
      </c>
      <c r="F11" s="147">
        <v>0</v>
      </c>
    </row>
    <row r="12" spans="5:6" ht="15.75" hidden="1">
      <c r="E12" s="145"/>
      <c r="F12" s="146"/>
    </row>
    <row r="13" spans="2:6" ht="15.75" hidden="1">
      <c r="B13" s="144" t="s">
        <v>257</v>
      </c>
      <c r="E13" s="145"/>
      <c r="F13" s="146"/>
    </row>
    <row r="14" spans="1:6" ht="15.75" hidden="1">
      <c r="A14" s="133">
        <v>2</v>
      </c>
      <c r="B14" s="133" t="s">
        <v>258</v>
      </c>
      <c r="C14" s="133" t="s">
        <v>259</v>
      </c>
      <c r="D14" s="134">
        <v>0</v>
      </c>
      <c r="E14" s="145">
        <v>0</v>
      </c>
      <c r="F14" s="146">
        <v>0</v>
      </c>
    </row>
    <row r="15" spans="1:6" ht="15.75" hidden="1">
      <c r="A15" s="133">
        <v>3</v>
      </c>
      <c r="B15" s="133" t="s">
        <v>260</v>
      </c>
      <c r="C15" s="133" t="s">
        <v>261</v>
      </c>
      <c r="D15" s="134">
        <v>0</v>
      </c>
      <c r="E15" s="145">
        <v>0</v>
      </c>
      <c r="F15" s="146">
        <v>0</v>
      </c>
    </row>
    <row r="16" spans="1:6" ht="15.75" hidden="1">
      <c r="A16" s="133">
        <v>4</v>
      </c>
      <c r="B16" s="133" t="s">
        <v>262</v>
      </c>
      <c r="C16" s="133" t="s">
        <v>263</v>
      </c>
      <c r="D16" s="134">
        <v>0</v>
      </c>
      <c r="E16" s="145">
        <v>0</v>
      </c>
      <c r="F16" s="146">
        <v>0</v>
      </c>
    </row>
    <row r="17" spans="1:6" ht="15.75" hidden="1">
      <c r="A17" s="133">
        <v>5</v>
      </c>
      <c r="B17" s="133" t="s">
        <v>264</v>
      </c>
      <c r="C17" s="133" t="s">
        <v>265</v>
      </c>
      <c r="D17" s="134">
        <v>0</v>
      </c>
      <c r="E17" s="145">
        <v>0</v>
      </c>
      <c r="F17" s="146">
        <v>0</v>
      </c>
    </row>
    <row r="18" spans="1:6" ht="15.75" hidden="1">
      <c r="A18" s="133">
        <v>6</v>
      </c>
      <c r="B18" s="133" t="s">
        <v>264</v>
      </c>
      <c r="C18" s="133" t="s">
        <v>266</v>
      </c>
      <c r="D18" s="134">
        <v>0</v>
      </c>
      <c r="E18" s="145">
        <v>0</v>
      </c>
      <c r="F18" s="146">
        <v>0</v>
      </c>
    </row>
    <row r="19" spans="2:6" s="138" customFormat="1" ht="15.75" hidden="1">
      <c r="B19" s="148" t="s">
        <v>11</v>
      </c>
      <c r="C19" s="148"/>
      <c r="D19" s="148"/>
      <c r="E19" s="149">
        <v>0</v>
      </c>
      <c r="F19" s="150">
        <v>0</v>
      </c>
    </row>
    <row r="20" spans="2:6" ht="15.75" hidden="1">
      <c r="B20" s="133" t="s">
        <v>267</v>
      </c>
      <c r="C20" s="151"/>
      <c r="E20" s="145">
        <v>3.4999999997671692E-06</v>
      </c>
      <c r="F20" s="146">
        <v>1</v>
      </c>
    </row>
    <row r="21" spans="2:6" s="138" customFormat="1" ht="15.75" hidden="1">
      <c r="B21" s="148" t="s">
        <v>11</v>
      </c>
      <c r="C21" s="148"/>
      <c r="D21" s="148"/>
      <c r="E21" s="149">
        <v>3.4999999997671692E-06</v>
      </c>
      <c r="F21" s="152">
        <v>1</v>
      </c>
    </row>
    <row r="22" ht="15.75">
      <c r="B22" s="153"/>
    </row>
    <row r="23" spans="1:6" ht="15.75">
      <c r="A23" s="139" t="s">
        <v>268</v>
      </c>
      <c r="B23" s="139"/>
      <c r="C23" s="139"/>
      <c r="D23" s="139"/>
      <c r="E23" s="139"/>
      <c r="F23" s="139"/>
    </row>
    <row r="24" spans="1:6" ht="15.75">
      <c r="A24" s="140" t="s">
        <v>248</v>
      </c>
      <c r="B24" s="140" t="s">
        <v>249</v>
      </c>
      <c r="C24" s="141" t="s">
        <v>250</v>
      </c>
      <c r="D24" s="140" t="s">
        <v>142</v>
      </c>
      <c r="E24" s="142" t="s">
        <v>251</v>
      </c>
      <c r="F24" s="140" t="s">
        <v>252</v>
      </c>
    </row>
    <row r="25" spans="1:6" ht="15.75">
      <c r="A25" s="140"/>
      <c r="B25" s="140"/>
      <c r="C25" s="141"/>
      <c r="D25" s="140"/>
      <c r="E25" s="142" t="s">
        <v>253</v>
      </c>
      <c r="F25" s="140"/>
    </row>
    <row r="26" spans="2:6" ht="15.75">
      <c r="B26" s="133" t="s">
        <v>254</v>
      </c>
      <c r="D26" s="133"/>
      <c r="E26" s="145"/>
      <c r="F26" s="146"/>
    </row>
    <row r="27" spans="1:6" s="144" customFormat="1" ht="15.75">
      <c r="A27" s="133">
        <v>1</v>
      </c>
      <c r="B27" s="133" t="s">
        <v>269</v>
      </c>
      <c r="C27" s="133" t="s">
        <v>256</v>
      </c>
      <c r="D27" s="154">
        <v>200</v>
      </c>
      <c r="E27" s="145">
        <v>2532.116857</v>
      </c>
      <c r="F27" s="146">
        <f>E27/$E$47</f>
        <v>0.061403120105892176</v>
      </c>
    </row>
    <row r="28" spans="1:6" s="144" customFormat="1" ht="15.75">
      <c r="A28" s="133">
        <v>2</v>
      </c>
      <c r="B28" s="133" t="s">
        <v>270</v>
      </c>
      <c r="C28" s="133" t="s">
        <v>271</v>
      </c>
      <c r="D28" s="154">
        <v>547</v>
      </c>
      <c r="E28" s="145">
        <v>6941.2754408</v>
      </c>
      <c r="F28" s="146">
        <f>E28/$E$47</f>
        <v>0.1683239730430506</v>
      </c>
    </row>
    <row r="29" spans="1:6" s="144" customFormat="1" ht="15.75">
      <c r="A29" s="133">
        <v>3</v>
      </c>
      <c r="B29" s="133" t="s">
        <v>272</v>
      </c>
      <c r="C29" s="133" t="s">
        <v>273</v>
      </c>
      <c r="D29" s="154">
        <v>117143</v>
      </c>
      <c r="E29" s="155">
        <v>622.69</v>
      </c>
      <c r="F29" s="146">
        <f>E29/$E$47</f>
        <v>0.015100056995014903</v>
      </c>
    </row>
    <row r="30" spans="1:6" s="144" customFormat="1" ht="15.75">
      <c r="A30" s="133">
        <v>4</v>
      </c>
      <c r="B30" s="133" t="s">
        <v>274</v>
      </c>
      <c r="C30" s="133" t="s">
        <v>275</v>
      </c>
      <c r="D30" s="154">
        <v>100</v>
      </c>
      <c r="E30" s="145">
        <v>1012.0696720999999</v>
      </c>
      <c r="F30" s="146">
        <f>E30/$E$47</f>
        <v>0.024542404296899006</v>
      </c>
    </row>
    <row r="31" spans="2:6" ht="15.75">
      <c r="B31" s="133" t="s">
        <v>257</v>
      </c>
      <c r="D31" s="154"/>
      <c r="E31" s="145"/>
      <c r="F31" s="146"/>
    </row>
    <row r="32" spans="1:6" s="144" customFormat="1" ht="15.75">
      <c r="A32" s="133">
        <v>5</v>
      </c>
      <c r="B32" s="133" t="s">
        <v>276</v>
      </c>
      <c r="C32" s="133" t="s">
        <v>263</v>
      </c>
      <c r="D32" s="154">
        <v>340</v>
      </c>
      <c r="E32" s="134">
        <v>2125</v>
      </c>
      <c r="F32" s="146">
        <f aca="true" t="shared" si="0" ref="F32:F46">E32/$E$47</f>
        <v>0.05153065106940318</v>
      </c>
    </row>
    <row r="33" spans="1:6" s="144" customFormat="1" ht="15.75">
      <c r="A33" s="133">
        <v>6</v>
      </c>
      <c r="B33" s="133" t="s">
        <v>277</v>
      </c>
      <c r="C33" s="133" t="s">
        <v>278</v>
      </c>
      <c r="D33" s="154">
        <v>578</v>
      </c>
      <c r="E33" s="145">
        <v>5780</v>
      </c>
      <c r="F33" s="146">
        <f t="shared" si="0"/>
        <v>0.14016337090877665</v>
      </c>
    </row>
    <row r="34" spans="1:6" s="144" customFormat="1" ht="15.75">
      <c r="A34" s="133">
        <v>7</v>
      </c>
      <c r="B34" s="133" t="s">
        <v>279</v>
      </c>
      <c r="C34" s="156" t="s">
        <v>280</v>
      </c>
      <c r="D34" s="154">
        <v>150</v>
      </c>
      <c r="E34" s="145">
        <v>1545.9607122999998</v>
      </c>
      <c r="F34" s="146">
        <f t="shared" si="0"/>
        <v>0.03748911154472343</v>
      </c>
    </row>
    <row r="35" spans="1:6" s="144" customFormat="1" ht="15.75">
      <c r="A35" s="133">
        <v>8</v>
      </c>
      <c r="B35" s="133" t="s">
        <v>279</v>
      </c>
      <c r="C35" s="133" t="s">
        <v>281</v>
      </c>
      <c r="D35" s="154">
        <v>20</v>
      </c>
      <c r="E35" s="145">
        <v>205.8861288</v>
      </c>
      <c r="F35" s="146">
        <f t="shared" si="0"/>
        <v>0.004992680594457882</v>
      </c>
    </row>
    <row r="36" spans="1:6" s="144" customFormat="1" ht="15.75">
      <c r="A36" s="133">
        <v>9</v>
      </c>
      <c r="B36" s="133" t="s">
        <v>282</v>
      </c>
      <c r="C36" s="133" t="s">
        <v>283</v>
      </c>
      <c r="D36" s="154">
        <v>20</v>
      </c>
      <c r="E36" s="145">
        <v>201.8769863</v>
      </c>
      <c r="F36" s="146">
        <f t="shared" si="0"/>
        <v>0.004895460018808464</v>
      </c>
    </row>
    <row r="37" spans="1:6" s="144" customFormat="1" ht="15.75">
      <c r="A37" s="133">
        <v>10</v>
      </c>
      <c r="B37" s="133" t="s">
        <v>284</v>
      </c>
      <c r="C37" s="133" t="s">
        <v>285</v>
      </c>
      <c r="D37" s="154">
        <v>25</v>
      </c>
      <c r="E37" s="145">
        <v>252.2191257</v>
      </c>
      <c r="F37" s="146">
        <f t="shared" si="0"/>
        <v>0.0061162427103419485</v>
      </c>
    </row>
    <row r="38" spans="1:6" s="144" customFormat="1" ht="15.75">
      <c r="A38" s="133">
        <v>11</v>
      </c>
      <c r="B38" s="133" t="s">
        <v>284</v>
      </c>
      <c r="C38" s="133" t="s">
        <v>286</v>
      </c>
      <c r="D38" s="154">
        <v>35</v>
      </c>
      <c r="E38" s="145">
        <v>353.106776</v>
      </c>
      <c r="F38" s="146">
        <f t="shared" si="0"/>
        <v>0.008562739794963723</v>
      </c>
    </row>
    <row r="39" spans="1:6" s="144" customFormat="1" ht="15.75">
      <c r="A39" s="133">
        <v>12</v>
      </c>
      <c r="B39" s="133" t="s">
        <v>284</v>
      </c>
      <c r="C39" s="133" t="s">
        <v>265</v>
      </c>
      <c r="D39" s="154">
        <v>16</v>
      </c>
      <c r="E39" s="145">
        <v>161.42024039999998</v>
      </c>
      <c r="F39" s="146">
        <f t="shared" si="0"/>
        <v>0.00391439533345486</v>
      </c>
    </row>
    <row r="40" spans="1:6" s="144" customFormat="1" ht="15.75">
      <c r="A40" s="133">
        <v>13</v>
      </c>
      <c r="B40" s="133" t="s">
        <v>284</v>
      </c>
      <c r="C40" s="133" t="s">
        <v>266</v>
      </c>
      <c r="D40" s="154">
        <v>580</v>
      </c>
      <c r="E40" s="145">
        <v>5851.4837158</v>
      </c>
      <c r="F40" s="146">
        <f t="shared" si="0"/>
        <v>0.14189683086926333</v>
      </c>
    </row>
    <row r="41" spans="1:6" s="144" customFormat="1" ht="15.75">
      <c r="A41" s="133">
        <v>14</v>
      </c>
      <c r="B41" s="133" t="s">
        <v>287</v>
      </c>
      <c r="C41" s="156" t="s">
        <v>288</v>
      </c>
      <c r="D41" s="154">
        <v>25396</v>
      </c>
      <c r="E41" s="145">
        <v>256.2247665</v>
      </c>
      <c r="F41" s="146">
        <f t="shared" si="0"/>
        <v>0.00621337837075332</v>
      </c>
    </row>
    <row r="42" spans="1:6" s="144" customFormat="1" ht="15.75">
      <c r="A42" s="133">
        <v>15</v>
      </c>
      <c r="B42" s="133" t="s">
        <v>289</v>
      </c>
      <c r="C42" s="133" t="s">
        <v>259</v>
      </c>
      <c r="D42" s="154">
        <v>113</v>
      </c>
      <c r="E42" s="145">
        <v>573.0755635</v>
      </c>
      <c r="F42" s="146">
        <f t="shared" si="0"/>
        <v>0.01389692089370358</v>
      </c>
    </row>
    <row r="43" spans="1:6" s="144" customFormat="1" ht="15.75">
      <c r="A43" s="133">
        <v>16</v>
      </c>
      <c r="B43" s="133" t="s">
        <v>290</v>
      </c>
      <c r="C43" s="156" t="s">
        <v>291</v>
      </c>
      <c r="D43" s="154">
        <v>245000</v>
      </c>
      <c r="E43" s="134">
        <v>2480.2347405</v>
      </c>
      <c r="F43" s="146">
        <f t="shared" si="0"/>
        <v>0.06014499340372576</v>
      </c>
    </row>
    <row r="44" spans="1:6" s="144" customFormat="1" ht="15.75">
      <c r="A44" s="133">
        <v>17</v>
      </c>
      <c r="B44" s="133" t="s">
        <v>290</v>
      </c>
      <c r="C44" s="156" t="s">
        <v>261</v>
      </c>
      <c r="D44" s="154">
        <v>266000</v>
      </c>
      <c r="E44" s="134">
        <v>2692.8262896</v>
      </c>
      <c r="F44" s="146">
        <f t="shared" si="0"/>
        <v>0.065300278550538</v>
      </c>
    </row>
    <row r="45" spans="2:6" ht="15.75">
      <c r="B45" s="148" t="s">
        <v>11</v>
      </c>
      <c r="C45" s="148"/>
      <c r="D45" s="148"/>
      <c r="E45" s="149">
        <f>SUM(E27:E44)</f>
        <v>33587.467015300004</v>
      </c>
      <c r="F45" s="150">
        <f t="shared" si="0"/>
        <v>0.8144866085037709</v>
      </c>
    </row>
    <row r="46" spans="2:6" ht="15.75">
      <c r="B46" s="133" t="s">
        <v>292</v>
      </c>
      <c r="C46" s="151"/>
      <c r="D46" s="151"/>
      <c r="E46" s="145">
        <f>E47-E45</f>
        <v>7650.125677599994</v>
      </c>
      <c r="F46" s="146">
        <f t="shared" si="0"/>
        <v>0.18551339149622909</v>
      </c>
    </row>
    <row r="47" spans="1:6" ht="15.75">
      <c r="A47" s="138"/>
      <c r="B47" s="148" t="s">
        <v>11</v>
      </c>
      <c r="C47" s="148"/>
      <c r="D47" s="148"/>
      <c r="E47" s="149">
        <v>41237.5926929</v>
      </c>
      <c r="F47" s="157">
        <v>1</v>
      </c>
    </row>
    <row r="49" spans="1:6" ht="15.75">
      <c r="A49" s="139" t="s">
        <v>293</v>
      </c>
      <c r="B49" s="139"/>
      <c r="C49" s="139"/>
      <c r="D49" s="139"/>
      <c r="E49" s="139"/>
      <c r="F49" s="139"/>
    </row>
    <row r="50" spans="1:6" ht="15.75">
      <c r="A50" s="140" t="s">
        <v>248</v>
      </c>
      <c r="B50" s="140" t="s">
        <v>249</v>
      </c>
      <c r="C50" s="141" t="s">
        <v>250</v>
      </c>
      <c r="D50" s="140" t="s">
        <v>142</v>
      </c>
      <c r="E50" s="142" t="s">
        <v>251</v>
      </c>
      <c r="F50" s="140" t="s">
        <v>252</v>
      </c>
    </row>
    <row r="51" spans="1:6" ht="15.75">
      <c r="A51" s="140"/>
      <c r="B51" s="140"/>
      <c r="C51" s="141"/>
      <c r="D51" s="140"/>
      <c r="E51" s="142" t="s">
        <v>253</v>
      </c>
      <c r="F51" s="140"/>
    </row>
    <row r="52" spans="1:6" ht="15.75">
      <c r="A52" s="138"/>
      <c r="B52" s="133" t="s">
        <v>254</v>
      </c>
      <c r="C52" s="138"/>
      <c r="D52" s="138"/>
      <c r="E52" s="158"/>
      <c r="F52" s="159"/>
    </row>
    <row r="53" spans="1:6" s="144" customFormat="1" ht="15.75">
      <c r="A53" s="133">
        <v>1</v>
      </c>
      <c r="B53" s="133" t="s">
        <v>269</v>
      </c>
      <c r="C53" s="133" t="s">
        <v>294</v>
      </c>
      <c r="D53" s="160">
        <v>299</v>
      </c>
      <c r="E53" s="161">
        <v>3785.5147012</v>
      </c>
      <c r="F53" s="146">
        <f>E53/$E$72</f>
        <v>0.07747957715903624</v>
      </c>
    </row>
    <row r="54" spans="1:6" s="144" customFormat="1" ht="15.75">
      <c r="A54" s="133">
        <v>2</v>
      </c>
      <c r="B54" s="133" t="s">
        <v>272</v>
      </c>
      <c r="C54" s="133" t="s">
        <v>295</v>
      </c>
      <c r="D54" s="160">
        <v>458496</v>
      </c>
      <c r="E54" s="161">
        <v>4630.715388500001</v>
      </c>
      <c r="F54" s="146">
        <f>E54/$E$72</f>
        <v>0.09477862287289174</v>
      </c>
    </row>
    <row r="55" spans="1:6" s="144" customFormat="1" ht="15.75">
      <c r="A55" s="133">
        <v>3</v>
      </c>
      <c r="B55" s="133" t="s">
        <v>270</v>
      </c>
      <c r="C55" s="133" t="s">
        <v>271</v>
      </c>
      <c r="D55" s="160">
        <v>619</v>
      </c>
      <c r="E55" s="161">
        <v>7854.935096599999</v>
      </c>
      <c r="F55" s="146">
        <f>E55/$E$72</f>
        <v>0.16076996074095748</v>
      </c>
    </row>
    <row r="56" spans="1:6" s="144" customFormat="1" ht="15.75">
      <c r="A56" s="133">
        <v>4</v>
      </c>
      <c r="B56" s="133" t="s">
        <v>274</v>
      </c>
      <c r="C56" s="133" t="s">
        <v>275</v>
      </c>
      <c r="D56" s="160">
        <v>200</v>
      </c>
      <c r="E56" s="161">
        <v>2024.1393443000002</v>
      </c>
      <c r="F56" s="146">
        <f>E56/$E$72</f>
        <v>0.04142883409160141</v>
      </c>
    </row>
    <row r="57" spans="2:6" ht="15.75">
      <c r="B57" s="133" t="s">
        <v>257</v>
      </c>
      <c r="D57" s="162"/>
      <c r="E57" s="145"/>
      <c r="F57" s="146"/>
    </row>
    <row r="58" spans="1:6" s="144" customFormat="1" ht="15.75">
      <c r="A58" s="133">
        <v>5</v>
      </c>
      <c r="B58" s="133" t="s">
        <v>276</v>
      </c>
      <c r="C58" s="156" t="s">
        <v>263</v>
      </c>
      <c r="D58" s="162">
        <v>286</v>
      </c>
      <c r="E58" s="162">
        <v>1787.5</v>
      </c>
      <c r="F58" s="146">
        <f aca="true" t="shared" si="1" ref="F58:F71">E58/$E$72</f>
        <v>0.03658544612912869</v>
      </c>
    </row>
    <row r="59" spans="1:6" s="144" customFormat="1" ht="15.75">
      <c r="A59" s="133">
        <v>6</v>
      </c>
      <c r="B59" s="133" t="s">
        <v>296</v>
      </c>
      <c r="C59" s="133" t="s">
        <v>297</v>
      </c>
      <c r="D59" s="162">
        <v>650</v>
      </c>
      <c r="E59" s="145">
        <v>6356.028688300001</v>
      </c>
      <c r="F59" s="146">
        <f t="shared" si="1"/>
        <v>0.13009127002573212</v>
      </c>
    </row>
    <row r="60" spans="1:6" s="144" customFormat="1" ht="15.75">
      <c r="A60" s="133">
        <v>7</v>
      </c>
      <c r="B60" s="133" t="s">
        <v>277</v>
      </c>
      <c r="C60" s="133" t="s">
        <v>278</v>
      </c>
      <c r="D60" s="162">
        <v>380</v>
      </c>
      <c r="E60" s="145">
        <v>3800</v>
      </c>
      <c r="F60" s="146">
        <f t="shared" si="1"/>
        <v>0.07777605330947637</v>
      </c>
    </row>
    <row r="61" spans="1:6" s="144" customFormat="1" ht="15.75">
      <c r="A61" s="133">
        <v>8</v>
      </c>
      <c r="B61" s="133" t="s">
        <v>279</v>
      </c>
      <c r="C61" s="133" t="s">
        <v>280</v>
      </c>
      <c r="D61" s="162">
        <v>552</v>
      </c>
      <c r="E61" s="162">
        <v>5686.0874525</v>
      </c>
      <c r="F61" s="146">
        <f t="shared" si="1"/>
        <v>0.11637932653368017</v>
      </c>
    </row>
    <row r="62" spans="1:6" s="144" customFormat="1" ht="15.75">
      <c r="A62" s="133">
        <v>9</v>
      </c>
      <c r="B62" s="133" t="s">
        <v>279</v>
      </c>
      <c r="C62" s="133" t="s">
        <v>281</v>
      </c>
      <c r="D62" s="162">
        <v>85</v>
      </c>
      <c r="E62" s="162">
        <v>863.8724225999999</v>
      </c>
      <c r="F62" s="146">
        <f t="shared" si="1"/>
        <v>0.01768120726124318</v>
      </c>
    </row>
    <row r="63" spans="1:6" s="144" customFormat="1" ht="15.75">
      <c r="A63" s="133">
        <v>10</v>
      </c>
      <c r="B63" s="133" t="s">
        <v>282</v>
      </c>
      <c r="C63" s="133" t="s">
        <v>298</v>
      </c>
      <c r="D63" s="162">
        <v>120</v>
      </c>
      <c r="E63" s="162">
        <v>1211.2619178</v>
      </c>
      <c r="F63" s="146">
        <f t="shared" si="1"/>
        <v>0.024791360918566152</v>
      </c>
    </row>
    <row r="64" spans="1:6" s="144" customFormat="1" ht="15.75">
      <c r="A64" s="133">
        <v>11</v>
      </c>
      <c r="B64" s="133" t="s">
        <v>284</v>
      </c>
      <c r="C64" s="133" t="s">
        <v>286</v>
      </c>
      <c r="D64" s="162">
        <v>40</v>
      </c>
      <c r="E64" s="145">
        <v>403.5506011</v>
      </c>
      <c r="F64" s="146">
        <f t="shared" si="1"/>
        <v>0.008259624490585482</v>
      </c>
    </row>
    <row r="65" spans="1:6" s="144" customFormat="1" ht="15.75">
      <c r="A65" s="133">
        <v>12</v>
      </c>
      <c r="B65" s="133" t="s">
        <v>284</v>
      </c>
      <c r="C65" s="133" t="s">
        <v>265</v>
      </c>
      <c r="D65" s="162">
        <v>47</v>
      </c>
      <c r="E65" s="162">
        <v>474.17195630000003</v>
      </c>
      <c r="F65" s="146">
        <f t="shared" si="1"/>
        <v>0.009705058776591448</v>
      </c>
    </row>
    <row r="66" spans="1:6" s="144" customFormat="1" ht="15.75">
      <c r="A66" s="133">
        <v>13</v>
      </c>
      <c r="B66" s="133" t="s">
        <v>284</v>
      </c>
      <c r="C66" s="133" t="s">
        <v>266</v>
      </c>
      <c r="D66" s="162">
        <v>261</v>
      </c>
      <c r="E66" s="145">
        <v>2633.1676721</v>
      </c>
      <c r="F66" s="146">
        <f t="shared" si="1"/>
        <v>0.05389404979948405</v>
      </c>
    </row>
    <row r="67" spans="1:6" s="144" customFormat="1" ht="15.75">
      <c r="A67" s="133">
        <v>14</v>
      </c>
      <c r="B67" s="133" t="s">
        <v>287</v>
      </c>
      <c r="C67" s="133" t="s">
        <v>288</v>
      </c>
      <c r="D67" s="162">
        <v>9186</v>
      </c>
      <c r="E67" s="162">
        <v>92.689279</v>
      </c>
      <c r="F67" s="146">
        <f t="shared" si="1"/>
        <v>0.001897106922294981</v>
      </c>
    </row>
    <row r="68" spans="1:6" s="144" customFormat="1" ht="15.75">
      <c r="A68" s="133">
        <v>15</v>
      </c>
      <c r="B68" s="133" t="s">
        <v>289</v>
      </c>
      <c r="C68" s="133" t="s">
        <v>259</v>
      </c>
      <c r="D68" s="162">
        <v>173</v>
      </c>
      <c r="E68" s="145">
        <v>877.3634734000001</v>
      </c>
      <c r="F68" s="146">
        <f t="shared" si="1"/>
        <v>0.017957333757617305</v>
      </c>
    </row>
    <row r="69" spans="1:6" s="144" customFormat="1" ht="15.75">
      <c r="A69" s="133">
        <v>16</v>
      </c>
      <c r="B69" s="133" t="s">
        <v>290</v>
      </c>
      <c r="C69" s="133" t="s">
        <v>261</v>
      </c>
      <c r="D69" s="162">
        <v>61000</v>
      </c>
      <c r="E69" s="162">
        <v>617.5278333</v>
      </c>
      <c r="F69" s="146">
        <f t="shared" si="1"/>
        <v>0.01263917833758585</v>
      </c>
    </row>
    <row r="70" spans="1:6" ht="15.75">
      <c r="A70" s="138"/>
      <c r="B70" s="148" t="s">
        <v>11</v>
      </c>
      <c r="C70" s="148"/>
      <c r="D70" s="148"/>
      <c r="E70" s="149">
        <f>SUM(E53:E69)</f>
        <v>43098.525827000005</v>
      </c>
      <c r="F70" s="150">
        <f t="shared" si="1"/>
        <v>0.8821140111264727</v>
      </c>
    </row>
    <row r="71" spans="1:6" ht="15.75">
      <c r="A71" s="138"/>
      <c r="B71" s="133" t="s">
        <v>292</v>
      </c>
      <c r="C71" s="138"/>
      <c r="D71" s="138"/>
      <c r="E71" s="163">
        <f>E72-E70</f>
        <v>5759.700301799996</v>
      </c>
      <c r="F71" s="146">
        <f t="shared" si="1"/>
        <v>0.11788598887352726</v>
      </c>
    </row>
    <row r="72" spans="1:6" ht="15.75">
      <c r="A72" s="138"/>
      <c r="B72" s="148" t="s">
        <v>11</v>
      </c>
      <c r="C72" s="148"/>
      <c r="D72" s="148"/>
      <c r="E72" s="149">
        <v>48858.2261288</v>
      </c>
      <c r="F72" s="157">
        <v>1</v>
      </c>
    </row>
    <row r="74" spans="1:6" ht="15.75">
      <c r="A74" s="139" t="s">
        <v>299</v>
      </c>
      <c r="B74" s="139"/>
      <c r="C74" s="139"/>
      <c r="D74" s="139"/>
      <c r="E74" s="139"/>
      <c r="F74" s="139"/>
    </row>
    <row r="75" spans="1:6" ht="15.75">
      <c r="A75" s="140" t="s">
        <v>248</v>
      </c>
      <c r="B75" s="140" t="s">
        <v>249</v>
      </c>
      <c r="C75" s="141" t="s">
        <v>250</v>
      </c>
      <c r="D75" s="140" t="s">
        <v>142</v>
      </c>
      <c r="E75" s="142" t="s">
        <v>251</v>
      </c>
      <c r="F75" s="140" t="s">
        <v>252</v>
      </c>
    </row>
    <row r="76" spans="1:6" ht="15.75">
      <c r="A76" s="140"/>
      <c r="B76" s="140"/>
      <c r="C76" s="141"/>
      <c r="D76" s="140"/>
      <c r="E76" s="142" t="s">
        <v>253</v>
      </c>
      <c r="F76" s="140"/>
    </row>
    <row r="77" spans="2:6" ht="15.75">
      <c r="B77" s="133" t="s">
        <v>254</v>
      </c>
      <c r="D77" s="162"/>
      <c r="E77" s="145"/>
      <c r="F77" s="146"/>
    </row>
    <row r="78" spans="1:6" s="144" customFormat="1" ht="15.75">
      <c r="A78" s="133">
        <v>1</v>
      </c>
      <c r="B78" s="133" t="s">
        <v>272</v>
      </c>
      <c r="C78" s="133" t="s">
        <v>273</v>
      </c>
      <c r="D78" s="162">
        <v>150000</v>
      </c>
      <c r="E78" s="161">
        <v>797.3521345</v>
      </c>
      <c r="F78" s="146">
        <f>E78/$E$96</f>
        <v>0.0476599292555568</v>
      </c>
    </row>
    <row r="79" spans="1:6" s="144" customFormat="1" ht="15.75">
      <c r="A79" s="133">
        <v>2</v>
      </c>
      <c r="B79" s="133" t="s">
        <v>270</v>
      </c>
      <c r="C79" s="133" t="s">
        <v>271</v>
      </c>
      <c r="D79" s="162">
        <v>230</v>
      </c>
      <c r="E79" s="161">
        <v>2918.6350117</v>
      </c>
      <c r="F79" s="146">
        <f>E79/$E$96</f>
        <v>0.17445483891209573</v>
      </c>
    </row>
    <row r="80" spans="1:6" s="144" customFormat="1" ht="15.75">
      <c r="A80" s="133">
        <v>3</v>
      </c>
      <c r="B80" s="133" t="s">
        <v>269</v>
      </c>
      <c r="C80" s="133" t="s">
        <v>294</v>
      </c>
      <c r="D80" s="162">
        <v>77</v>
      </c>
      <c r="E80" s="161">
        <v>974.8649899</v>
      </c>
      <c r="F80" s="146"/>
    </row>
    <row r="81" spans="1:6" s="144" customFormat="1" ht="15.75">
      <c r="A81" s="133">
        <v>4</v>
      </c>
      <c r="B81" s="133" t="s">
        <v>274</v>
      </c>
      <c r="C81" s="133" t="s">
        <v>275</v>
      </c>
      <c r="D81" s="162">
        <v>200</v>
      </c>
      <c r="E81" s="161">
        <v>2024.1393443000002</v>
      </c>
      <c r="F81" s="146">
        <f>E81/$E$96</f>
        <v>0.12098837361640892</v>
      </c>
    </row>
    <row r="82" spans="2:6" ht="15.75">
      <c r="B82" s="133" t="s">
        <v>257</v>
      </c>
      <c r="D82" s="162"/>
      <c r="E82" s="145"/>
      <c r="F82" s="146"/>
    </row>
    <row r="83" spans="1:6" s="144" customFormat="1" ht="15.75">
      <c r="A83" s="133">
        <v>5</v>
      </c>
      <c r="B83" s="133" t="s">
        <v>279</v>
      </c>
      <c r="C83" s="133" t="s">
        <v>280</v>
      </c>
      <c r="D83" s="162">
        <v>146</v>
      </c>
      <c r="E83" s="145">
        <v>1504.8010266</v>
      </c>
      <c r="F83" s="146">
        <f aca="true" t="shared" si="2" ref="F83:F95">E83/$E$96</f>
        <v>0.08994609454004696</v>
      </c>
    </row>
    <row r="84" spans="1:6" s="144" customFormat="1" ht="15.75">
      <c r="A84" s="133">
        <v>6</v>
      </c>
      <c r="B84" s="133" t="s">
        <v>282</v>
      </c>
      <c r="C84" s="133" t="s">
        <v>283</v>
      </c>
      <c r="D84" s="162">
        <v>100</v>
      </c>
      <c r="E84" s="145">
        <v>894.7825278999999</v>
      </c>
      <c r="F84" s="146">
        <f t="shared" si="2"/>
        <v>0.05348361173644324</v>
      </c>
    </row>
    <row r="85" spans="1:6" s="144" customFormat="1" ht="15.75">
      <c r="A85" s="133">
        <v>7</v>
      </c>
      <c r="B85" s="133" t="s">
        <v>282</v>
      </c>
      <c r="C85" s="133" t="s">
        <v>300</v>
      </c>
      <c r="D85" s="162">
        <v>180</v>
      </c>
      <c r="E85" s="145">
        <v>966.8814504</v>
      </c>
      <c r="F85" s="146">
        <f t="shared" si="2"/>
        <v>0.05779316255730691</v>
      </c>
    </row>
    <row r="86" spans="1:6" s="144" customFormat="1" ht="15.75">
      <c r="A86" s="133">
        <v>8</v>
      </c>
      <c r="B86" s="133" t="s">
        <v>284</v>
      </c>
      <c r="C86" s="133" t="s">
        <v>301</v>
      </c>
      <c r="D86" s="162">
        <v>125</v>
      </c>
      <c r="E86" s="145">
        <v>252.2191257</v>
      </c>
      <c r="F86" s="146">
        <f t="shared" si="2"/>
        <v>0.015075830574277327</v>
      </c>
    </row>
    <row r="87" spans="1:6" s="144" customFormat="1" ht="15.75">
      <c r="A87" s="133">
        <v>9</v>
      </c>
      <c r="B87" s="133" t="s">
        <v>284</v>
      </c>
      <c r="C87" s="133" t="s">
        <v>285</v>
      </c>
      <c r="D87" s="162">
        <v>98</v>
      </c>
      <c r="E87" s="162">
        <v>988.6989726</v>
      </c>
      <c r="F87" s="146">
        <f t="shared" si="2"/>
        <v>0.05909725584255985</v>
      </c>
    </row>
    <row r="88" spans="1:6" s="144" customFormat="1" ht="15.75">
      <c r="A88" s="133">
        <v>10</v>
      </c>
      <c r="B88" s="133" t="s">
        <v>284</v>
      </c>
      <c r="C88" s="133" t="s">
        <v>286</v>
      </c>
      <c r="D88" s="162">
        <v>8</v>
      </c>
      <c r="E88" s="145">
        <v>80.71012019999999</v>
      </c>
      <c r="F88" s="146">
        <f t="shared" si="2"/>
        <v>0.004824265782334198</v>
      </c>
    </row>
    <row r="89" spans="1:6" s="144" customFormat="1" ht="15.75">
      <c r="A89" s="133">
        <v>11</v>
      </c>
      <c r="B89" s="133" t="s">
        <v>284</v>
      </c>
      <c r="C89" s="133" t="s">
        <v>265</v>
      </c>
      <c r="D89" s="162">
        <v>43</v>
      </c>
      <c r="E89" s="145">
        <v>433.8168962</v>
      </c>
      <c r="F89" s="146">
        <f t="shared" si="2"/>
        <v>0.02593042858751791</v>
      </c>
    </row>
    <row r="90" spans="1:6" s="144" customFormat="1" ht="15.75">
      <c r="A90" s="133">
        <v>12</v>
      </c>
      <c r="B90" s="133" t="s">
        <v>284</v>
      </c>
      <c r="C90" s="133" t="s">
        <v>266</v>
      </c>
      <c r="D90" s="162">
        <v>4</v>
      </c>
      <c r="E90" s="145">
        <v>40.355060099999996</v>
      </c>
      <c r="F90" s="146">
        <f t="shared" si="2"/>
        <v>0.002412132891167099</v>
      </c>
    </row>
    <row r="91" spans="1:6" s="144" customFormat="1" ht="15.75">
      <c r="A91" s="133">
        <v>13</v>
      </c>
      <c r="B91" s="133" t="s">
        <v>289</v>
      </c>
      <c r="C91" s="133" t="s">
        <v>259</v>
      </c>
      <c r="D91" s="162">
        <v>165</v>
      </c>
      <c r="E91" s="145">
        <v>836.791752</v>
      </c>
      <c r="F91" s="146">
        <f t="shared" si="2"/>
        <v>0.05001734362567688</v>
      </c>
    </row>
    <row r="92" spans="1:6" s="144" customFormat="1" ht="15.75">
      <c r="A92" s="133">
        <v>14</v>
      </c>
      <c r="B92" s="133" t="s">
        <v>302</v>
      </c>
      <c r="C92" s="133" t="s">
        <v>303</v>
      </c>
      <c r="D92" s="162">
        <v>5</v>
      </c>
      <c r="E92" s="145">
        <v>35.400204900000006</v>
      </c>
      <c r="F92" s="146">
        <f t="shared" si="2"/>
        <v>0.002115967573378604</v>
      </c>
    </row>
    <row r="93" spans="1:6" s="144" customFormat="1" ht="15.75">
      <c r="A93" s="133">
        <v>15</v>
      </c>
      <c r="B93" s="133" t="s">
        <v>304</v>
      </c>
      <c r="C93" s="133" t="s">
        <v>305</v>
      </c>
      <c r="D93" s="162">
        <v>100</v>
      </c>
      <c r="E93" s="145">
        <v>80.4536301</v>
      </c>
      <c r="F93" s="146">
        <f t="shared" si="2"/>
        <v>0.0048089346638837335</v>
      </c>
    </row>
    <row r="94" spans="1:6" ht="15.75">
      <c r="A94" s="164"/>
      <c r="B94" s="165" t="s">
        <v>11</v>
      </c>
      <c r="C94" s="165"/>
      <c r="D94" s="165"/>
      <c r="E94" s="166">
        <f>SUM(E78:E93)</f>
        <v>12829.902247099999</v>
      </c>
      <c r="F94" s="152">
        <f t="shared" si="2"/>
        <v>0.7668785308211841</v>
      </c>
    </row>
    <row r="95" spans="1:6" ht="15.75">
      <c r="A95" s="138"/>
      <c r="B95" s="133" t="s">
        <v>292</v>
      </c>
      <c r="C95" s="138"/>
      <c r="D95" s="138"/>
      <c r="E95" s="163">
        <f>E96-E94</f>
        <v>3900.1296047000033</v>
      </c>
      <c r="F95" s="146">
        <f t="shared" si="2"/>
        <v>0.23312146917881593</v>
      </c>
    </row>
    <row r="96" spans="1:6" ht="15.75">
      <c r="A96" s="138"/>
      <c r="B96" s="148" t="s">
        <v>11</v>
      </c>
      <c r="C96" s="148"/>
      <c r="D96" s="148"/>
      <c r="E96" s="149">
        <v>16730.031851800002</v>
      </c>
      <c r="F96" s="150">
        <v>1</v>
      </c>
    </row>
    <row r="98" spans="1:6" ht="15.75">
      <c r="A98" s="139" t="s">
        <v>306</v>
      </c>
      <c r="B98" s="139"/>
      <c r="C98" s="139"/>
      <c r="D98" s="139"/>
      <c r="E98" s="139"/>
      <c r="F98" s="139"/>
    </row>
    <row r="99" spans="1:6" ht="15.75">
      <c r="A99" s="140" t="s">
        <v>248</v>
      </c>
      <c r="B99" s="140" t="s">
        <v>249</v>
      </c>
      <c r="C99" s="141" t="s">
        <v>250</v>
      </c>
      <c r="D99" s="140" t="s">
        <v>142</v>
      </c>
      <c r="E99" s="142" t="s">
        <v>251</v>
      </c>
      <c r="F99" s="140" t="s">
        <v>252</v>
      </c>
    </row>
    <row r="100" spans="1:6" ht="15.75">
      <c r="A100" s="140"/>
      <c r="B100" s="140"/>
      <c r="C100" s="141"/>
      <c r="D100" s="140"/>
      <c r="E100" s="142" t="s">
        <v>253</v>
      </c>
      <c r="F100" s="140"/>
    </row>
    <row r="101" spans="1:6" ht="15.75">
      <c r="A101" s="138"/>
      <c r="B101" s="133" t="s">
        <v>254</v>
      </c>
      <c r="C101" s="138"/>
      <c r="D101" s="138"/>
      <c r="E101" s="158"/>
      <c r="F101" s="159"/>
    </row>
    <row r="102" spans="1:6" s="144" customFormat="1" ht="15.75">
      <c r="A102" s="133">
        <v>1</v>
      </c>
      <c r="B102" s="133" t="s">
        <v>272</v>
      </c>
      <c r="C102" s="133" t="s">
        <v>295</v>
      </c>
      <c r="D102" s="160">
        <v>70000</v>
      </c>
      <c r="E102" s="145">
        <v>372.09766</v>
      </c>
      <c r="F102" s="146">
        <f>E102/$E$116</f>
        <v>0.020817868574456277</v>
      </c>
    </row>
    <row r="103" spans="1:6" s="144" customFormat="1" ht="15.75">
      <c r="A103" s="133">
        <v>2</v>
      </c>
      <c r="B103" s="133" t="s">
        <v>270</v>
      </c>
      <c r="C103" s="133" t="s">
        <v>271</v>
      </c>
      <c r="D103" s="160">
        <v>215</v>
      </c>
      <c r="E103" s="145">
        <v>2728.28925</v>
      </c>
      <c r="F103" s="146">
        <f aca="true" t="shared" si="3" ref="F103:F115">E103/$E$116</f>
        <v>0.15264048432769473</v>
      </c>
    </row>
    <row r="104" spans="1:6" s="144" customFormat="1" ht="15.75">
      <c r="A104" s="133">
        <v>3</v>
      </c>
      <c r="B104" s="133" t="s">
        <v>272</v>
      </c>
      <c r="C104" s="133" t="s">
        <v>273</v>
      </c>
      <c r="D104" s="160">
        <v>340000</v>
      </c>
      <c r="E104" s="145">
        <v>3433.930137</v>
      </c>
      <c r="F104" s="146">
        <f t="shared" si="3"/>
        <v>0.1921192040980065</v>
      </c>
    </row>
    <row r="105" spans="1:6" s="144" customFormat="1" ht="15.75">
      <c r="A105" s="133">
        <v>4</v>
      </c>
      <c r="B105" s="133" t="s">
        <v>269</v>
      </c>
      <c r="C105" s="133" t="s">
        <v>294</v>
      </c>
      <c r="D105" s="160">
        <v>125</v>
      </c>
      <c r="E105" s="145">
        <v>1582.5730356</v>
      </c>
      <c r="F105" s="146">
        <f t="shared" si="3"/>
        <v>0.08854072735797132</v>
      </c>
    </row>
    <row r="106" spans="2:6" ht="15.75">
      <c r="B106" s="133" t="s">
        <v>257</v>
      </c>
      <c r="D106" s="162"/>
      <c r="E106" s="145"/>
      <c r="F106" s="146"/>
    </row>
    <row r="107" spans="1:6" s="144" customFormat="1" ht="15.75">
      <c r="A107" s="133">
        <v>5</v>
      </c>
      <c r="B107" s="133" t="s">
        <v>284</v>
      </c>
      <c r="C107" s="133" t="s">
        <v>265</v>
      </c>
      <c r="D107" s="162">
        <v>43</v>
      </c>
      <c r="E107" s="145">
        <v>433.8168962</v>
      </c>
      <c r="F107" s="146">
        <f t="shared" si="3"/>
        <v>0.024270894717451703</v>
      </c>
    </row>
    <row r="108" spans="1:6" s="144" customFormat="1" ht="15.75">
      <c r="A108" s="133">
        <v>6</v>
      </c>
      <c r="B108" s="133" t="s">
        <v>282</v>
      </c>
      <c r="C108" s="133" t="s">
        <v>307</v>
      </c>
      <c r="D108" s="162">
        <v>410</v>
      </c>
      <c r="E108" s="145">
        <v>4138.4782192</v>
      </c>
      <c r="F108" s="146">
        <f t="shared" si="3"/>
        <v>0.23153678436342615</v>
      </c>
    </row>
    <row r="109" spans="1:6" s="144" customFormat="1" ht="15.75">
      <c r="A109" s="133">
        <v>7</v>
      </c>
      <c r="B109" s="133" t="s">
        <v>304</v>
      </c>
      <c r="C109" s="133" t="s">
        <v>305</v>
      </c>
      <c r="D109" s="162">
        <v>100</v>
      </c>
      <c r="E109" s="145">
        <v>80.4536301</v>
      </c>
      <c r="F109" s="146">
        <f t="shared" si="3"/>
        <v>0.004501165360082403</v>
      </c>
    </row>
    <row r="110" spans="1:6" s="144" customFormat="1" ht="15.75">
      <c r="A110" s="133">
        <v>8</v>
      </c>
      <c r="B110" s="133" t="s">
        <v>296</v>
      </c>
      <c r="C110" s="133" t="s">
        <v>308</v>
      </c>
      <c r="D110" s="162">
        <v>100</v>
      </c>
      <c r="E110" s="145">
        <v>1008.8934426000001</v>
      </c>
      <c r="F110" s="146">
        <f t="shared" si="3"/>
        <v>0.0564448889403861</v>
      </c>
    </row>
    <row r="111" spans="1:6" s="144" customFormat="1" ht="15.75">
      <c r="A111" s="133">
        <v>9</v>
      </c>
      <c r="B111" s="133" t="s">
        <v>296</v>
      </c>
      <c r="C111" s="133" t="s">
        <v>309</v>
      </c>
      <c r="D111" s="162">
        <v>160</v>
      </c>
      <c r="E111" s="145">
        <v>1614.2295081999998</v>
      </c>
      <c r="F111" s="146">
        <f t="shared" si="3"/>
        <v>0.09031182230685564</v>
      </c>
    </row>
    <row r="112" spans="1:6" s="144" customFormat="1" ht="15.75">
      <c r="A112" s="133">
        <v>10</v>
      </c>
      <c r="B112" s="133" t="s">
        <v>289</v>
      </c>
      <c r="C112" s="133" t="s">
        <v>259</v>
      </c>
      <c r="D112" s="162">
        <v>24</v>
      </c>
      <c r="E112" s="145">
        <v>121.71516390000001</v>
      </c>
      <c r="F112" s="146">
        <f t="shared" si="3"/>
        <v>0.0068096377859205165</v>
      </c>
    </row>
    <row r="113" spans="1:6" s="144" customFormat="1" ht="15.75">
      <c r="A113" s="133">
        <v>11</v>
      </c>
      <c r="B113" s="133" t="s">
        <v>284</v>
      </c>
      <c r="C113" s="133" t="s">
        <v>286</v>
      </c>
      <c r="D113" s="162">
        <v>24</v>
      </c>
      <c r="E113" s="145">
        <v>242.1303607</v>
      </c>
      <c r="F113" s="146">
        <f t="shared" si="3"/>
        <v>0.013546545890501685</v>
      </c>
    </row>
    <row r="114" spans="1:6" ht="15.75">
      <c r="A114" s="138"/>
      <c r="B114" s="148" t="s">
        <v>11</v>
      </c>
      <c r="C114" s="148"/>
      <c r="D114" s="148"/>
      <c r="E114" s="149">
        <f>SUM(E102:E113)</f>
        <v>15756.6073035</v>
      </c>
      <c r="F114" s="150">
        <f t="shared" si="3"/>
        <v>0.8815400237227531</v>
      </c>
    </row>
    <row r="115" spans="1:6" ht="15.75">
      <c r="A115" s="138"/>
      <c r="B115" s="133" t="s">
        <v>292</v>
      </c>
      <c r="C115" s="138"/>
      <c r="D115" s="138"/>
      <c r="E115" s="163">
        <f>E116-E114</f>
        <v>2117.348364399997</v>
      </c>
      <c r="F115" s="146">
        <f t="shared" si="3"/>
        <v>0.11845997627724693</v>
      </c>
    </row>
    <row r="116" spans="1:6" ht="15.75">
      <c r="A116" s="138"/>
      <c r="B116" s="148" t="s">
        <v>11</v>
      </c>
      <c r="C116" s="148"/>
      <c r="D116" s="148"/>
      <c r="E116" s="149">
        <v>17873.955667899998</v>
      </c>
      <c r="F116" s="150">
        <v>1</v>
      </c>
    </row>
  </sheetData>
  <sheetProtection/>
  <mergeCells count="32">
    <mergeCell ref="A98:F98"/>
    <mergeCell ref="A99:A100"/>
    <mergeCell ref="B99:B100"/>
    <mergeCell ref="C99:C100"/>
    <mergeCell ref="D99:D100"/>
    <mergeCell ref="F99:F100"/>
    <mergeCell ref="A74:F74"/>
    <mergeCell ref="A75:A76"/>
    <mergeCell ref="B75:B76"/>
    <mergeCell ref="C75:C76"/>
    <mergeCell ref="D75:D76"/>
    <mergeCell ref="F75:F76"/>
    <mergeCell ref="A49:F49"/>
    <mergeCell ref="A50:A51"/>
    <mergeCell ref="B50:B51"/>
    <mergeCell ref="C50:C51"/>
    <mergeCell ref="D50:D51"/>
    <mergeCell ref="F50:F51"/>
    <mergeCell ref="A23:F23"/>
    <mergeCell ref="A24:A25"/>
    <mergeCell ref="B24:B25"/>
    <mergeCell ref="C24:C25"/>
    <mergeCell ref="D24:D25"/>
    <mergeCell ref="F24:F25"/>
    <mergeCell ref="A4:F4"/>
    <mergeCell ref="A5:F5"/>
    <mergeCell ref="A7:F7"/>
    <mergeCell ref="A8:A9"/>
    <mergeCell ref="B8:B9"/>
    <mergeCell ref="C8:C9"/>
    <mergeCell ref="D8:D9"/>
    <mergeCell ref="F8:F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9.140625" style="0" bestFit="1" customWidth="1"/>
    <col min="2" max="2" width="7.421875" style="0" bestFit="1" customWidth="1"/>
  </cols>
  <sheetData>
    <row r="1" spans="1:2" ht="12.75">
      <c r="A1" t="s">
        <v>133</v>
      </c>
      <c r="B1" s="167">
        <f>+'[2]scheme’s AUM '!B1</f>
        <v>43861</v>
      </c>
    </row>
    <row r="2" spans="1:2" ht="12.75">
      <c r="A2" t="s">
        <v>233</v>
      </c>
      <c r="B2">
        <v>1.17</v>
      </c>
    </row>
    <row r="3" spans="1:5" ht="12.75">
      <c r="A3" t="s">
        <v>234</v>
      </c>
      <c r="B3">
        <v>1.17</v>
      </c>
      <c r="E3" s="168"/>
    </row>
    <row r="4" spans="1:2" ht="12.75">
      <c r="A4" t="s">
        <v>235</v>
      </c>
      <c r="B4">
        <v>1.17</v>
      </c>
    </row>
    <row r="5" spans="1:2" ht="12.75">
      <c r="A5" t="s">
        <v>236</v>
      </c>
      <c r="B5">
        <v>1.17</v>
      </c>
    </row>
    <row r="6" spans="1:2" ht="12.75">
      <c r="A6" t="s">
        <v>237</v>
      </c>
      <c r="B6">
        <v>1.17</v>
      </c>
    </row>
    <row r="7" spans="1:2" ht="12.75">
      <c r="A7" t="s">
        <v>238</v>
      </c>
      <c r="B7">
        <v>1.17</v>
      </c>
    </row>
    <row r="8" spans="1:5" ht="12.75">
      <c r="A8" t="s">
        <v>239</v>
      </c>
      <c r="B8">
        <v>1.17</v>
      </c>
      <c r="E8" s="16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4.00390625" style="170" customWidth="1"/>
    <col min="2" max="2" width="9.140625" style="170" customWidth="1"/>
    <col min="3" max="3" width="11.421875" style="170" customWidth="1"/>
    <col min="4" max="4" width="9.140625" style="170" customWidth="1"/>
    <col min="5" max="5" width="11.421875" style="170" customWidth="1"/>
    <col min="6" max="6" width="9.140625" style="170" customWidth="1"/>
    <col min="7" max="7" width="11.57421875" style="170" customWidth="1"/>
    <col min="8" max="8" width="9.140625" style="170" customWidth="1"/>
    <col min="9" max="9" width="12.7109375" style="170" customWidth="1"/>
    <col min="10" max="11" width="10.7109375" style="170" bestFit="1" customWidth="1"/>
    <col min="12" max="16384" width="9.140625" style="170" customWidth="1"/>
  </cols>
  <sheetData>
    <row r="1" spans="1:9" ht="15" customHeight="1">
      <c r="A1" s="169" t="s">
        <v>133</v>
      </c>
      <c r="B1" s="169" t="s">
        <v>310</v>
      </c>
      <c r="C1" s="169"/>
      <c r="D1" s="169" t="s">
        <v>311</v>
      </c>
      <c r="E1" s="169"/>
      <c r="F1" s="169" t="s">
        <v>312</v>
      </c>
      <c r="G1" s="169"/>
      <c r="H1" s="169" t="s">
        <v>313</v>
      </c>
      <c r="I1" s="169"/>
    </row>
    <row r="2" spans="1:9" ht="25.5">
      <c r="A2" s="169"/>
      <c r="B2" s="171" t="s">
        <v>314</v>
      </c>
      <c r="C2" s="171" t="s">
        <v>315</v>
      </c>
      <c r="D2" s="171" t="s">
        <v>314</v>
      </c>
      <c r="E2" s="171" t="s">
        <v>315</v>
      </c>
      <c r="F2" s="171" t="s">
        <v>314</v>
      </c>
      <c r="G2" s="171" t="s">
        <v>315</v>
      </c>
      <c r="H2" s="171" t="s">
        <v>314</v>
      </c>
      <c r="I2" s="171" t="s">
        <v>315</v>
      </c>
    </row>
    <row r="3" spans="1:9" ht="15.75">
      <c r="A3" s="172" t="s">
        <v>316</v>
      </c>
      <c r="B3" s="173">
        <v>0.03286116421222687</v>
      </c>
      <c r="C3" s="173">
        <v>0.11330247521400452</v>
      </c>
      <c r="D3" s="173">
        <v>0.08773191869258881</v>
      </c>
      <c r="E3" s="173">
        <v>0.0691870838403702</v>
      </c>
      <c r="F3" s="173">
        <v>0.09452849328517912</v>
      </c>
      <c r="G3" s="173">
        <v>0.08321600258350374</v>
      </c>
      <c r="H3" s="173">
        <v>0.09787668585777282</v>
      </c>
      <c r="I3" s="173">
        <v>0.09558623731136322</v>
      </c>
    </row>
    <row r="4" spans="1:9" ht="15.75">
      <c r="A4" s="172" t="s">
        <v>317</v>
      </c>
      <c r="B4" s="173">
        <v>0.04979543983936309</v>
      </c>
      <c r="C4" s="173">
        <v>0.11330247521400452</v>
      </c>
      <c r="D4" s="173">
        <v>0.09345874488353728</v>
      </c>
      <c r="E4" s="173">
        <v>0.0691870838403702</v>
      </c>
      <c r="F4" s="173">
        <v>0.09822232127189637</v>
      </c>
      <c r="G4" s="173">
        <v>0.08321600258350374</v>
      </c>
      <c r="H4" s="173">
        <v>0.10024912953376769</v>
      </c>
      <c r="I4" s="173">
        <v>0.09558623731136322</v>
      </c>
    </row>
    <row r="5" spans="1:9" ht="15.75">
      <c r="A5" s="172" t="s">
        <v>318</v>
      </c>
      <c r="B5" s="173">
        <v>-0.004799535870552064</v>
      </c>
      <c r="C5" s="173">
        <v>0.11330247521400452</v>
      </c>
      <c r="D5" s="173">
        <v>0.07556606829166411</v>
      </c>
      <c r="E5" s="173">
        <v>0.0691870838403702</v>
      </c>
      <c r="F5" s="174">
        <v>0</v>
      </c>
      <c r="G5" s="174">
        <v>0</v>
      </c>
      <c r="H5" s="173">
        <v>0.07533424198627474</v>
      </c>
      <c r="I5" s="173">
        <v>0.08407188355922697</v>
      </c>
    </row>
    <row r="6" spans="1:9" ht="15.75">
      <c r="A6" s="172" t="s">
        <v>319</v>
      </c>
      <c r="B6" s="173">
        <v>0.06429997384548186</v>
      </c>
      <c r="C6" s="173">
        <v>0.11330247521400452</v>
      </c>
      <c r="D6" s="173">
        <v>0.10078938603401186</v>
      </c>
      <c r="E6" s="173">
        <v>0.0691870838403702</v>
      </c>
      <c r="F6" s="174">
        <v>0</v>
      </c>
      <c r="G6" s="174">
        <v>0</v>
      </c>
      <c r="H6" s="173">
        <v>0.09811115860939026</v>
      </c>
      <c r="I6" s="173">
        <v>0.08407188355922697</v>
      </c>
    </row>
    <row r="7" spans="1:9" ht="15.75">
      <c r="A7" s="172" t="s">
        <v>320</v>
      </c>
      <c r="B7" s="173">
        <v>0.10688661932945251</v>
      </c>
      <c r="C7" s="173">
        <v>0.11330247521400452</v>
      </c>
      <c r="D7" s="173">
        <v>0.11298865675926206</v>
      </c>
      <c r="E7" s="173">
        <v>0.0691870838403702</v>
      </c>
      <c r="F7" s="174">
        <v>0</v>
      </c>
      <c r="G7" s="174">
        <v>0</v>
      </c>
      <c r="H7" s="173">
        <v>0.10312007069587709</v>
      </c>
      <c r="I7" s="173">
        <v>0.08407188355922697</v>
      </c>
    </row>
    <row r="8" spans="1:9" ht="15.75">
      <c r="A8" s="172" t="s">
        <v>321</v>
      </c>
      <c r="B8" s="173">
        <v>0.0826907604932785</v>
      </c>
      <c r="C8" s="173">
        <v>0.11330247521400452</v>
      </c>
      <c r="D8" s="174">
        <v>0</v>
      </c>
      <c r="E8" s="174">
        <v>0</v>
      </c>
      <c r="F8" s="174">
        <v>0</v>
      </c>
      <c r="G8" s="174">
        <v>0</v>
      </c>
      <c r="H8" s="173">
        <v>0.09298072159290315</v>
      </c>
      <c r="I8" s="173">
        <v>0.09224041998386384</v>
      </c>
    </row>
    <row r="9" spans="1:9" ht="15.75">
      <c r="A9" s="172" t="s">
        <v>322</v>
      </c>
      <c r="B9" s="173">
        <v>0.0855613201856613</v>
      </c>
      <c r="C9" s="173">
        <v>0.11330247521400452</v>
      </c>
      <c r="D9" s="174">
        <v>0</v>
      </c>
      <c r="E9" s="174">
        <v>0</v>
      </c>
      <c r="F9" s="174">
        <v>0</v>
      </c>
      <c r="G9" s="174">
        <v>0</v>
      </c>
      <c r="H9" s="173">
        <v>0.0931071490049362</v>
      </c>
      <c r="I9" s="173">
        <v>0.09646998047828675</v>
      </c>
    </row>
    <row r="10" spans="1:7" ht="12.75">
      <c r="A10" s="175" t="s">
        <v>323</v>
      </c>
      <c r="B10" s="175"/>
      <c r="C10" s="175"/>
      <c r="D10" s="175"/>
      <c r="E10" s="175"/>
      <c r="F10" s="175"/>
      <c r="G10" s="175"/>
    </row>
    <row r="11" spans="1:9" ht="12.75">
      <c r="A11" s="176" t="s">
        <v>324</v>
      </c>
      <c r="B11" s="176"/>
      <c r="C11" s="176"/>
      <c r="D11" s="176"/>
      <c r="E11" s="176"/>
      <c r="F11" s="176"/>
      <c r="G11" s="176"/>
      <c r="H11" s="176"/>
      <c r="I11" s="176"/>
    </row>
    <row r="12" ht="15.75">
      <c r="A12" s="177" t="s">
        <v>325</v>
      </c>
    </row>
    <row r="13" spans="1:3" ht="12.75">
      <c r="A13" s="178" t="s">
        <v>326</v>
      </c>
      <c r="B13" s="179"/>
      <c r="C13" s="179"/>
    </row>
    <row r="14" spans="1:3" ht="12.75">
      <c r="A14" s="178" t="s">
        <v>327</v>
      </c>
      <c r="B14" s="179"/>
      <c r="C14" s="179"/>
    </row>
    <row r="15" spans="1:9" ht="27" customHeight="1">
      <c r="A15" s="180" t="s">
        <v>328</v>
      </c>
      <c r="B15" s="180"/>
      <c r="C15" s="180"/>
      <c r="D15" s="180"/>
      <c r="E15" s="180"/>
      <c r="F15" s="180"/>
      <c r="G15" s="180"/>
      <c r="H15" s="180"/>
      <c r="I15" s="180"/>
    </row>
  </sheetData>
  <sheetProtection/>
  <mergeCells count="8">
    <mergeCell ref="A11:I11"/>
    <mergeCell ref="A15:I15"/>
    <mergeCell ref="A1:A2"/>
    <mergeCell ref="B1:C1"/>
    <mergeCell ref="D1:E1"/>
    <mergeCell ref="F1:G1"/>
    <mergeCell ref="H1:I1"/>
    <mergeCell ref="A10:G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A3" sqref="BA3:BJ3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106" t="s">
        <v>77</v>
      </c>
      <c r="B1" s="95" t="s">
        <v>30</v>
      </c>
      <c r="C1" s="97" t="s">
        <v>127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107"/>
      <c r="B2" s="96"/>
      <c r="C2" s="86" t="s">
        <v>29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  <c r="W2" s="86" t="s">
        <v>25</v>
      </c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26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8"/>
      <c r="BK2" s="100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107"/>
      <c r="B3" s="96"/>
      <c r="C3" s="89" t="s">
        <v>231</v>
      </c>
      <c r="D3" s="90"/>
      <c r="E3" s="90"/>
      <c r="F3" s="90"/>
      <c r="G3" s="90"/>
      <c r="H3" s="90"/>
      <c r="I3" s="90"/>
      <c r="J3" s="90"/>
      <c r="K3" s="90"/>
      <c r="L3" s="91"/>
      <c r="M3" s="89" t="s">
        <v>232</v>
      </c>
      <c r="N3" s="90"/>
      <c r="O3" s="90"/>
      <c r="P3" s="90"/>
      <c r="Q3" s="90"/>
      <c r="R3" s="90"/>
      <c r="S3" s="90"/>
      <c r="T3" s="90"/>
      <c r="U3" s="90"/>
      <c r="V3" s="91"/>
      <c r="W3" s="89" t="s">
        <v>231</v>
      </c>
      <c r="X3" s="90"/>
      <c r="Y3" s="90"/>
      <c r="Z3" s="90"/>
      <c r="AA3" s="90"/>
      <c r="AB3" s="90"/>
      <c r="AC3" s="90"/>
      <c r="AD3" s="90"/>
      <c r="AE3" s="90"/>
      <c r="AF3" s="91"/>
      <c r="AG3" s="89" t="s">
        <v>232</v>
      </c>
      <c r="AH3" s="90"/>
      <c r="AI3" s="90"/>
      <c r="AJ3" s="90"/>
      <c r="AK3" s="90"/>
      <c r="AL3" s="90"/>
      <c r="AM3" s="90"/>
      <c r="AN3" s="90"/>
      <c r="AO3" s="90"/>
      <c r="AP3" s="91"/>
      <c r="AQ3" s="89" t="s">
        <v>231</v>
      </c>
      <c r="AR3" s="90"/>
      <c r="AS3" s="90"/>
      <c r="AT3" s="90"/>
      <c r="AU3" s="90"/>
      <c r="AV3" s="90"/>
      <c r="AW3" s="90"/>
      <c r="AX3" s="90"/>
      <c r="AY3" s="90"/>
      <c r="AZ3" s="91"/>
      <c r="BA3" s="89" t="s">
        <v>232</v>
      </c>
      <c r="BB3" s="90"/>
      <c r="BC3" s="90"/>
      <c r="BD3" s="90"/>
      <c r="BE3" s="90"/>
      <c r="BF3" s="90"/>
      <c r="BG3" s="90"/>
      <c r="BH3" s="90"/>
      <c r="BI3" s="90"/>
      <c r="BJ3" s="91"/>
      <c r="BK3" s="101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107"/>
      <c r="B4" s="96"/>
      <c r="C4" s="80" t="s">
        <v>36</v>
      </c>
      <c r="D4" s="81"/>
      <c r="E4" s="81"/>
      <c r="F4" s="81"/>
      <c r="G4" s="82"/>
      <c r="H4" s="83" t="s">
        <v>37</v>
      </c>
      <c r="I4" s="84"/>
      <c r="J4" s="84"/>
      <c r="K4" s="84"/>
      <c r="L4" s="85"/>
      <c r="M4" s="80" t="s">
        <v>36</v>
      </c>
      <c r="N4" s="81"/>
      <c r="O4" s="81"/>
      <c r="P4" s="81"/>
      <c r="Q4" s="82"/>
      <c r="R4" s="83" t="s">
        <v>37</v>
      </c>
      <c r="S4" s="84"/>
      <c r="T4" s="84"/>
      <c r="U4" s="84"/>
      <c r="V4" s="85"/>
      <c r="W4" s="80" t="s">
        <v>36</v>
      </c>
      <c r="X4" s="81"/>
      <c r="Y4" s="81"/>
      <c r="Z4" s="81"/>
      <c r="AA4" s="82"/>
      <c r="AB4" s="83" t="s">
        <v>37</v>
      </c>
      <c r="AC4" s="84"/>
      <c r="AD4" s="84"/>
      <c r="AE4" s="84"/>
      <c r="AF4" s="85"/>
      <c r="AG4" s="80" t="s">
        <v>36</v>
      </c>
      <c r="AH4" s="81"/>
      <c r="AI4" s="81"/>
      <c r="AJ4" s="81"/>
      <c r="AK4" s="82"/>
      <c r="AL4" s="83" t="s">
        <v>37</v>
      </c>
      <c r="AM4" s="84"/>
      <c r="AN4" s="84"/>
      <c r="AO4" s="84"/>
      <c r="AP4" s="85"/>
      <c r="AQ4" s="80" t="s">
        <v>36</v>
      </c>
      <c r="AR4" s="81"/>
      <c r="AS4" s="81"/>
      <c r="AT4" s="81"/>
      <c r="AU4" s="82"/>
      <c r="AV4" s="83" t="s">
        <v>37</v>
      </c>
      <c r="AW4" s="84"/>
      <c r="AX4" s="84"/>
      <c r="AY4" s="84"/>
      <c r="AZ4" s="85"/>
      <c r="BA4" s="80" t="s">
        <v>36</v>
      </c>
      <c r="BB4" s="81"/>
      <c r="BC4" s="81"/>
      <c r="BD4" s="81"/>
      <c r="BE4" s="82"/>
      <c r="BF4" s="83" t="s">
        <v>37</v>
      </c>
      <c r="BG4" s="84"/>
      <c r="BH4" s="84"/>
      <c r="BI4" s="84"/>
      <c r="BJ4" s="85"/>
      <c r="BK4" s="101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107"/>
      <c r="B5" s="96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102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1:63" ht="12.75">
      <c r="A7" s="25" t="s">
        <v>78</v>
      </c>
      <c r="B7" s="34" t="s">
        <v>12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1:63" ht="12.75">
      <c r="A8" s="25"/>
      <c r="B8" s="35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4" t="s">
        <v>3</v>
      </c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1:63" ht="12.75">
      <c r="A11" s="25"/>
      <c r="B11" s="35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4" t="s">
        <v>10</v>
      </c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4"/>
    </row>
    <row r="14" spans="1:63" ht="12.75">
      <c r="A14" s="25"/>
      <c r="B14" s="35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4" t="s">
        <v>13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4"/>
    </row>
    <row r="17" spans="1:63" ht="12.75">
      <c r="A17" s="25"/>
      <c r="B17" s="35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2" t="s">
        <v>99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4"/>
    </row>
    <row r="20" spans="1:63" ht="12.75">
      <c r="A20" s="25"/>
      <c r="B20" s="35" t="s">
        <v>124</v>
      </c>
      <c r="C20" s="20"/>
      <c r="D20" s="4">
        <v>270.27738662363714</v>
      </c>
      <c r="E20" s="4"/>
      <c r="F20" s="4"/>
      <c r="G20" s="21"/>
      <c r="H20" s="20"/>
      <c r="I20" s="4"/>
      <c r="J20" s="50">
        <v>1470.2395262397126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50.354458373829786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44.07878720175874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3.57395571906152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1838.524114158</v>
      </c>
    </row>
    <row r="21" spans="1:63" ht="12.75">
      <c r="A21" s="25"/>
      <c r="B21" s="35" t="s">
        <v>93</v>
      </c>
      <c r="C21" s="20"/>
      <c r="D21" s="4">
        <f>SUM(D20)</f>
        <v>270.27738662363714</v>
      </c>
      <c r="E21" s="4"/>
      <c r="F21" s="4"/>
      <c r="G21" s="21"/>
      <c r="H21" s="20"/>
      <c r="I21" s="4"/>
      <c r="J21" s="50">
        <f>SUM(J20)</f>
        <v>1470.2395262397126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50.354458373829786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44.07878720175874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3.57395571906152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1838.524114158</v>
      </c>
    </row>
    <row r="22" spans="1:63" ht="12.75">
      <c r="A22" s="25" t="s">
        <v>84</v>
      </c>
      <c r="B22" s="34" t="s">
        <v>14</v>
      </c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4"/>
    </row>
    <row r="23" spans="1:63" ht="12.75">
      <c r="A23" s="25"/>
      <c r="B23" s="35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4"/>
    </row>
    <row r="27" spans="1:63" ht="12.75">
      <c r="A27" s="25" t="s">
        <v>1</v>
      </c>
      <c r="B27" s="33" t="s">
        <v>7</v>
      </c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4"/>
    </row>
    <row r="28" spans="1:63" s="6" customFormat="1" ht="12.75">
      <c r="A28" s="25" t="s">
        <v>78</v>
      </c>
      <c r="B28" s="34" t="s">
        <v>2</v>
      </c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5"/>
    </row>
    <row r="29" spans="1:63" s="6" customFormat="1" ht="12.75">
      <c r="A29" s="25"/>
      <c r="B29" s="35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4" t="s">
        <v>15</v>
      </c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4"/>
    </row>
    <row r="32" spans="1:63" ht="12.75">
      <c r="A32" s="25"/>
      <c r="B32" s="35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4"/>
    </row>
    <row r="36" spans="1:63" ht="12.75">
      <c r="A36" s="25" t="s">
        <v>16</v>
      </c>
      <c r="B36" s="33" t="s">
        <v>8</v>
      </c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4"/>
    </row>
    <row r="37" spans="1:63" ht="12.75">
      <c r="A37" s="25" t="s">
        <v>78</v>
      </c>
      <c r="B37" s="34" t="s">
        <v>17</v>
      </c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4"/>
    </row>
    <row r="38" spans="1:63" ht="12.75">
      <c r="A38" s="25"/>
      <c r="B38" s="35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4"/>
    </row>
    <row r="41" spans="1:63" ht="12.75">
      <c r="A41" s="25" t="s">
        <v>4</v>
      </c>
      <c r="B41" s="33" t="s">
        <v>9</v>
      </c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4"/>
    </row>
    <row r="42" spans="1:63" ht="12.75">
      <c r="A42" s="25" t="s">
        <v>78</v>
      </c>
      <c r="B42" s="34" t="s">
        <v>18</v>
      </c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4"/>
    </row>
    <row r="43" spans="1:63" ht="12.75">
      <c r="A43" s="25"/>
      <c r="B43" s="35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4" t="s">
        <v>19</v>
      </c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4"/>
    </row>
    <row r="46" spans="1:63" ht="12.75">
      <c r="A46" s="25"/>
      <c r="B46" s="35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4"/>
    </row>
    <row r="50" spans="1:63" ht="12.75">
      <c r="A50" s="25" t="s">
        <v>20</v>
      </c>
      <c r="B50" s="33" t="s">
        <v>21</v>
      </c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4"/>
    </row>
    <row r="51" spans="1:63" ht="12.75">
      <c r="A51" s="25" t="s">
        <v>78</v>
      </c>
      <c r="B51" s="34" t="s">
        <v>22</v>
      </c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4"/>
    </row>
    <row r="52" spans="1:63" ht="12.75">
      <c r="A52" s="25"/>
      <c r="B52" s="35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4"/>
    </row>
    <row r="55" spans="1:63" ht="12.75">
      <c r="A55" s="25"/>
      <c r="B55" s="39" t="s">
        <v>101</v>
      </c>
      <c r="C55" s="31"/>
      <c r="D55" s="31">
        <f>SUM(D21)</f>
        <v>270.27738662363714</v>
      </c>
      <c r="E55" s="31"/>
      <c r="F55" s="31"/>
      <c r="G55" s="31"/>
      <c r="H55" s="31"/>
      <c r="I55" s="31"/>
      <c r="J55" s="31">
        <f>SUM(J21)</f>
        <v>1470.2395262397126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50.354458373829786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44.07878720175874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3.57395571906152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1838.524114158</v>
      </c>
    </row>
    <row r="56" spans="1:63" ht="4.5" customHeight="1">
      <c r="A56" s="25"/>
      <c r="B56" s="39"/>
      <c r="C56" s="108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109"/>
    </row>
    <row r="57" spans="1:63" ht="14.25" customHeight="1">
      <c r="A57" s="25" t="s">
        <v>5</v>
      </c>
      <c r="B57" s="40" t="s">
        <v>24</v>
      </c>
      <c r="C57" s="108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109"/>
    </row>
    <row r="58" spans="1:63" ht="12.75">
      <c r="A58" s="25"/>
      <c r="B58" s="35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110" t="s">
        <v>128</v>
      </c>
      <c r="C2" s="104"/>
      <c r="D2" s="104"/>
      <c r="E2" s="104"/>
      <c r="F2" s="104"/>
      <c r="G2" s="104"/>
      <c r="H2" s="104"/>
      <c r="I2" s="104"/>
      <c r="J2" s="104"/>
      <c r="K2" s="104"/>
      <c r="L2" s="111"/>
    </row>
    <row r="3" spans="2:12" ht="12.75">
      <c r="B3" s="110" t="s">
        <v>123</v>
      </c>
      <c r="C3" s="104"/>
      <c r="D3" s="104"/>
      <c r="E3" s="104"/>
      <c r="F3" s="104"/>
      <c r="G3" s="104"/>
      <c r="H3" s="104"/>
      <c r="I3" s="104"/>
      <c r="J3" s="104"/>
      <c r="K3" s="104"/>
      <c r="L3" s="111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>
        <v>16.29928590099009</v>
      </c>
      <c r="F6" s="4"/>
      <c r="G6" s="4"/>
      <c r="H6" s="4"/>
      <c r="I6" s="4"/>
      <c r="J6" s="4"/>
      <c r="K6" s="4">
        <f>E6</f>
        <v>16.29928590099009</v>
      </c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>
        <v>23.826371460410133</v>
      </c>
      <c r="F8" s="4"/>
      <c r="G8" s="4"/>
      <c r="H8" s="4"/>
      <c r="I8" s="4"/>
      <c r="J8" s="4"/>
      <c r="K8" s="4">
        <f>E8</f>
        <v>23.826371460410133</v>
      </c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53">
        <v>11.658383300054172</v>
      </c>
      <c r="F11" s="4"/>
      <c r="G11" s="4"/>
      <c r="H11" s="4"/>
      <c r="I11" s="4"/>
      <c r="J11" s="4"/>
      <c r="K11" s="50">
        <f>E11</f>
        <v>11.658383300054172</v>
      </c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>
        <v>5.956592865102533</v>
      </c>
      <c r="F14" s="4"/>
      <c r="G14" s="4"/>
      <c r="H14" s="4"/>
      <c r="I14" s="4"/>
      <c r="J14" s="4"/>
      <c r="K14" s="4">
        <f>E14</f>
        <v>5.956592865102533</v>
      </c>
      <c r="L14" s="4"/>
    </row>
    <row r="15" spans="2:12" ht="12.75">
      <c r="B15" s="27">
        <v>11</v>
      </c>
      <c r="C15" s="29" t="s">
        <v>51</v>
      </c>
      <c r="D15" s="29"/>
      <c r="E15" s="4">
        <v>25.13682189073269</v>
      </c>
      <c r="F15" s="4"/>
      <c r="G15" s="4"/>
      <c r="H15" s="4"/>
      <c r="I15" s="4"/>
      <c r="J15" s="4"/>
      <c r="K15" s="4">
        <f>E15</f>
        <v>25.13682189073269</v>
      </c>
      <c r="L15" s="4"/>
    </row>
    <row r="16" spans="2:12" ht="12.75">
      <c r="B16" s="27">
        <v>12</v>
      </c>
      <c r="C16" s="29" t="s">
        <v>52</v>
      </c>
      <c r="D16" s="29"/>
      <c r="E16" s="53">
        <v>123.26511153050767</v>
      </c>
      <c r="F16" s="4"/>
      <c r="G16" s="4"/>
      <c r="H16" s="4"/>
      <c r="I16" s="4"/>
      <c r="J16" s="4"/>
      <c r="K16" s="50">
        <f>E16</f>
        <v>123.26511153050767</v>
      </c>
      <c r="L16" s="4"/>
    </row>
    <row r="17" spans="2:12" ht="12.75">
      <c r="B17" s="27">
        <v>13</v>
      </c>
      <c r="C17" s="29" t="s">
        <v>53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54">
        <v>9.292284869559953</v>
      </c>
      <c r="F19" s="4"/>
      <c r="G19" s="4"/>
      <c r="H19" s="4"/>
      <c r="I19" s="4"/>
      <c r="J19" s="4"/>
      <c r="K19" s="4">
        <f>E19</f>
        <v>9.292284869559953</v>
      </c>
      <c r="L19" s="4"/>
    </row>
    <row r="20" spans="2:12" ht="12.75">
      <c r="B20" s="27">
        <v>16</v>
      </c>
      <c r="C20" s="29" t="s">
        <v>56</v>
      </c>
      <c r="D20" s="29"/>
      <c r="E20" s="55">
        <v>14.29582287624608</v>
      </c>
      <c r="F20" s="4"/>
      <c r="G20" s="4"/>
      <c r="H20" s="4"/>
      <c r="I20" s="4"/>
      <c r="J20" s="4"/>
      <c r="K20" s="4">
        <f>E20</f>
        <v>14.29582287624608</v>
      </c>
      <c r="L20" s="4"/>
    </row>
    <row r="21" spans="2:12" ht="12.75">
      <c r="B21" s="27">
        <v>17</v>
      </c>
      <c r="C21" s="29" t="s">
        <v>57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54">
        <v>1.1913185730205067</v>
      </c>
      <c r="F23" s="4"/>
      <c r="G23" s="4"/>
      <c r="H23" s="4"/>
      <c r="I23" s="4"/>
      <c r="J23" s="4"/>
      <c r="K23" s="4">
        <f>E23</f>
        <v>1.1913185730205067</v>
      </c>
      <c r="L23" s="4"/>
    </row>
    <row r="24" spans="2:12" ht="12.75">
      <c r="B24" s="27">
        <v>20</v>
      </c>
      <c r="C24" s="29" t="s">
        <v>60</v>
      </c>
      <c r="D24" s="29"/>
      <c r="E24" s="53">
        <v>1404.3776853497347</v>
      </c>
      <c r="F24" s="4"/>
      <c r="G24" s="4"/>
      <c r="H24" s="4"/>
      <c r="I24" s="4"/>
      <c r="J24" s="4"/>
      <c r="K24" s="50">
        <f>E24</f>
        <v>1404.3776853497347</v>
      </c>
      <c r="L24" s="4"/>
    </row>
    <row r="25" spans="2:12" ht="12.75">
      <c r="B25" s="27">
        <v>21</v>
      </c>
      <c r="C25" s="28" t="s">
        <v>61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3">
        <v>102.12506150153459</v>
      </c>
      <c r="F29" s="4"/>
      <c r="G29" s="4"/>
      <c r="H29" s="4"/>
      <c r="I29" s="4"/>
      <c r="J29" s="4"/>
      <c r="K29" s="50">
        <f>E29</f>
        <v>102.12506150153459</v>
      </c>
      <c r="L29" s="4"/>
    </row>
    <row r="30" spans="2:12" ht="12.75">
      <c r="B30" s="27">
        <v>26</v>
      </c>
      <c r="C30" s="29" t="s">
        <v>66</v>
      </c>
      <c r="D30" s="29"/>
      <c r="E30" s="57">
        <v>1.1913185730205067</v>
      </c>
      <c r="F30" s="4"/>
      <c r="G30" s="4"/>
      <c r="H30" s="4"/>
      <c r="I30" s="4"/>
      <c r="J30" s="4"/>
      <c r="K30" s="4">
        <f>E30</f>
        <v>1.1913185730205067</v>
      </c>
      <c r="L30" s="4"/>
    </row>
    <row r="31" spans="2:12" ht="12.75">
      <c r="B31" s="27">
        <v>27</v>
      </c>
      <c r="C31" s="29" t="s">
        <v>15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67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54">
        <v>2.3826371460410134</v>
      </c>
      <c r="F33" s="4"/>
      <c r="G33" s="4"/>
      <c r="H33" s="4"/>
      <c r="I33" s="4"/>
      <c r="J33" s="4"/>
      <c r="K33" s="4">
        <f>E33</f>
        <v>2.3826371460410134</v>
      </c>
      <c r="L33" s="4"/>
    </row>
    <row r="34" spans="2:12" ht="12.75">
      <c r="B34" s="27">
        <v>30</v>
      </c>
      <c r="C34" s="29" t="s">
        <v>69</v>
      </c>
      <c r="D34" s="29"/>
      <c r="E34" s="54">
        <v>2.3826371460410134</v>
      </c>
      <c r="F34" s="4"/>
      <c r="G34" s="4"/>
      <c r="H34" s="4"/>
      <c r="I34" s="4"/>
      <c r="J34" s="4"/>
      <c r="K34" s="4">
        <f>E34</f>
        <v>2.3826371460410134</v>
      </c>
      <c r="L34" s="4"/>
    </row>
    <row r="35" spans="2:12" ht="12.75">
      <c r="B35" s="27">
        <v>31</v>
      </c>
      <c r="C35" s="28" t="s">
        <v>70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53">
        <v>68.16983935811405</v>
      </c>
      <c r="F36" s="4"/>
      <c r="G36" s="4"/>
      <c r="H36" s="4"/>
      <c r="I36" s="4"/>
      <c r="J36" s="4"/>
      <c r="K36" s="50">
        <f>E36</f>
        <v>68.16983935811405</v>
      </c>
      <c r="L36" s="4"/>
    </row>
    <row r="37" spans="2:12" ht="12.75">
      <c r="B37" s="27">
        <v>33</v>
      </c>
      <c r="C37" s="29" t="s">
        <v>72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54">
        <v>1.1913185730205067</v>
      </c>
      <c r="F38" s="4"/>
      <c r="G38" s="4"/>
      <c r="H38" s="4"/>
      <c r="I38" s="4"/>
      <c r="J38" s="4"/>
      <c r="K38" s="50">
        <f>E38</f>
        <v>1.1913185730205067</v>
      </c>
      <c r="L38" s="4"/>
    </row>
    <row r="39" spans="2:12" ht="12.75">
      <c r="B39" s="27">
        <v>35</v>
      </c>
      <c r="C39" s="29" t="s">
        <v>74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53">
        <v>25.781623243869568</v>
      </c>
      <c r="F40" s="4"/>
      <c r="G40" s="4"/>
      <c r="H40" s="4"/>
      <c r="I40" s="4"/>
      <c r="J40" s="4"/>
      <c r="K40" s="50">
        <f>E40</f>
        <v>25.781623243869568</v>
      </c>
      <c r="L40" s="4"/>
    </row>
    <row r="41" spans="2:12" ht="15">
      <c r="B41" s="30" t="s">
        <v>11</v>
      </c>
      <c r="C41" s="4"/>
      <c r="D41" s="4"/>
      <c r="E41" s="52">
        <f>SUM(E1:E40)</f>
        <v>1838.5241141579995</v>
      </c>
      <c r="F41" s="4"/>
      <c r="G41" s="4"/>
      <c r="H41" s="4"/>
      <c r="I41" s="4"/>
      <c r="J41" s="4"/>
      <c r="K41" s="52">
        <f>SUM(K1:K40)</f>
        <v>1838.5241141579995</v>
      </c>
      <c r="L41" s="4"/>
    </row>
    <row r="42" ht="12.75">
      <c r="B42" t="s">
        <v>91</v>
      </c>
    </row>
    <row r="45" ht="12.75">
      <c r="E45" s="58"/>
    </row>
    <row r="47" ht="12.75">
      <c r="E47" s="5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102</v>
      </c>
    </row>
    <row r="2" spans="1:8" ht="27" customHeight="1" thickBot="1">
      <c r="A2" s="112" t="s">
        <v>125</v>
      </c>
      <c r="B2" s="113"/>
      <c r="C2" s="113"/>
      <c r="D2" s="113"/>
      <c r="E2" s="113"/>
      <c r="F2" s="113"/>
      <c r="G2" s="113"/>
      <c r="H2" s="114"/>
    </row>
    <row r="3" spans="1:8" ht="57.75" thickBot="1">
      <c r="A3" s="45" t="s">
        <v>103</v>
      </c>
      <c r="B3" s="46" t="s">
        <v>104</v>
      </c>
      <c r="C3" s="46" t="s">
        <v>105</v>
      </c>
      <c r="D3" s="46" t="s">
        <v>106</v>
      </c>
      <c r="E3" s="46" t="s">
        <v>107</v>
      </c>
      <c r="F3" s="46" t="s">
        <v>108</v>
      </c>
      <c r="G3" s="46" t="s">
        <v>109</v>
      </c>
      <c r="H3" s="46" t="s">
        <v>110</v>
      </c>
    </row>
    <row r="4" spans="1:8" ht="15" thickBot="1">
      <c r="A4" s="45" t="s">
        <v>122</v>
      </c>
      <c r="B4" s="45" t="s">
        <v>122</v>
      </c>
      <c r="C4" s="45" t="s">
        <v>122</v>
      </c>
      <c r="D4" s="45" t="s">
        <v>122</v>
      </c>
      <c r="E4" s="45" t="s">
        <v>122</v>
      </c>
      <c r="F4" s="45" t="s">
        <v>122</v>
      </c>
      <c r="G4" s="45" t="s">
        <v>122</v>
      </c>
      <c r="H4" s="45" t="s">
        <v>122</v>
      </c>
    </row>
    <row r="5" ht="15">
      <c r="A5" s="43"/>
    </row>
    <row r="6" ht="15.75" thickBot="1">
      <c r="A6" s="44" t="s">
        <v>119</v>
      </c>
    </row>
    <row r="7" spans="1:9" ht="15.75" thickBot="1">
      <c r="A7" s="112" t="s">
        <v>125</v>
      </c>
      <c r="B7" s="113"/>
      <c r="C7" s="113"/>
      <c r="D7" s="113"/>
      <c r="E7" s="113"/>
      <c r="F7" s="113"/>
      <c r="G7" s="113"/>
      <c r="H7" s="113"/>
      <c r="I7" s="115"/>
    </row>
    <row r="8" spans="1:9" ht="57.75" thickBot="1">
      <c r="A8" s="45" t="s">
        <v>111</v>
      </c>
      <c r="B8" s="46" t="s">
        <v>103</v>
      </c>
      <c r="C8" s="46" t="s">
        <v>104</v>
      </c>
      <c r="D8" s="46" t="s">
        <v>105</v>
      </c>
      <c r="E8" s="46" t="s">
        <v>106</v>
      </c>
      <c r="F8" s="46" t="s">
        <v>107</v>
      </c>
      <c r="G8" s="46" t="s">
        <v>108</v>
      </c>
      <c r="H8" s="46" t="s">
        <v>109</v>
      </c>
      <c r="I8" s="46" t="s">
        <v>110</v>
      </c>
    </row>
    <row r="9" spans="1:9" ht="15" thickBot="1">
      <c r="A9" s="45" t="s">
        <v>122</v>
      </c>
      <c r="B9" s="45" t="s">
        <v>122</v>
      </c>
      <c r="C9" s="45" t="s">
        <v>122</v>
      </c>
      <c r="D9" s="45" t="s">
        <v>122</v>
      </c>
      <c r="E9" s="45" t="s">
        <v>122</v>
      </c>
      <c r="F9" s="45" t="s">
        <v>122</v>
      </c>
      <c r="G9" s="45" t="s">
        <v>122</v>
      </c>
      <c r="H9" s="45" t="s">
        <v>122</v>
      </c>
      <c r="I9" s="45" t="s">
        <v>122</v>
      </c>
    </row>
    <row r="10" ht="15">
      <c r="A10" s="43"/>
    </row>
    <row r="11" ht="15.75" thickBot="1">
      <c r="A11" s="44" t="s">
        <v>120</v>
      </c>
    </row>
    <row r="12" spans="1:6" ht="27" customHeight="1" thickBot="1">
      <c r="A12" s="116" t="s">
        <v>126</v>
      </c>
      <c r="B12" s="117"/>
      <c r="C12" s="117"/>
      <c r="D12" s="117"/>
      <c r="E12" s="117"/>
      <c r="F12" s="118"/>
    </row>
    <row r="13" spans="1:6" ht="27" customHeight="1" thickBot="1">
      <c r="A13" s="119" t="s">
        <v>112</v>
      </c>
      <c r="B13" s="119" t="s">
        <v>111</v>
      </c>
      <c r="C13" s="119" t="s">
        <v>113</v>
      </c>
      <c r="D13" s="121" t="s">
        <v>114</v>
      </c>
      <c r="E13" s="122"/>
      <c r="F13" s="123"/>
    </row>
    <row r="14" spans="1:6" ht="15" thickBot="1">
      <c r="A14" s="120"/>
      <c r="B14" s="120"/>
      <c r="C14" s="120"/>
      <c r="D14" s="47" t="s">
        <v>115</v>
      </c>
      <c r="E14" s="47" t="s">
        <v>116</v>
      </c>
      <c r="F14" s="47" t="s">
        <v>117</v>
      </c>
    </row>
    <row r="15" spans="1:6" ht="15" thickBot="1">
      <c r="A15" s="49" t="s">
        <v>122</v>
      </c>
      <c r="B15" s="49" t="s">
        <v>122</v>
      </c>
      <c r="C15" s="49" t="s">
        <v>122</v>
      </c>
      <c r="D15" s="49" t="s">
        <v>122</v>
      </c>
      <c r="E15" s="49" t="s">
        <v>122</v>
      </c>
      <c r="F15" s="49" t="s">
        <v>122</v>
      </c>
    </row>
    <row r="16" ht="12.75">
      <c r="A16" s="48" t="s">
        <v>118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1.421875" style="59" customWidth="1"/>
    <col min="3" max="3" width="11.421875" style="0" customWidth="1"/>
    <col min="4" max="4" width="25.57421875" style="0" customWidth="1"/>
    <col min="5" max="5" width="10.7109375" style="0" customWidth="1"/>
    <col min="6" max="6" width="27.140625" style="61" customWidth="1"/>
    <col min="7" max="7" width="13.421875" style="61" customWidth="1"/>
    <col min="8" max="8" width="27.57421875" style="61" customWidth="1"/>
    <col min="9" max="9" width="39.7109375" style="61" customWidth="1"/>
    <col min="10" max="10" width="12.8515625" style="61" customWidth="1"/>
    <col min="11" max="11" width="7.00390625" style="61" customWidth="1"/>
    <col min="12" max="12" width="11.28125" style="61" customWidth="1"/>
    <col min="13" max="13" width="19.421875" style="61" customWidth="1"/>
    <col min="14" max="14" width="14.8515625" style="61" customWidth="1"/>
    <col min="15" max="15" width="18.28125" style="61" customWidth="1"/>
    <col min="16" max="16384" width="9.140625" style="61" customWidth="1"/>
  </cols>
  <sheetData>
    <row r="2" ht="15">
      <c r="D2" s="60" t="s">
        <v>129</v>
      </c>
    </row>
    <row r="3" ht="15">
      <c r="D3" s="62" t="str">
        <f>"FROM   "&amp;TEXT('[1]INPUT'!D4,"DD-MM-YYYY")&amp;"  TO  "&amp;TEXT('[1]INPUT'!D5,"DD-MM-YYYY")</f>
        <v>FROM   01-01-2020  TO  31-01-2020</v>
      </c>
    </row>
    <row r="4" ht="15.75" thickBot="1"/>
    <row r="5" spans="1:15" ht="37.5" customHeight="1" thickBot="1" thickTop="1">
      <c r="A5" s="63" t="s">
        <v>130</v>
      </c>
      <c r="B5" s="64" t="s">
        <v>131</v>
      </c>
      <c r="C5" s="63" t="s">
        <v>132</v>
      </c>
      <c r="D5" s="63" t="s">
        <v>133</v>
      </c>
      <c r="E5" s="63" t="s">
        <v>134</v>
      </c>
      <c r="F5" s="63" t="s">
        <v>135</v>
      </c>
      <c r="G5" s="63" t="s">
        <v>136</v>
      </c>
      <c r="H5" s="63" t="s">
        <v>137</v>
      </c>
      <c r="I5" s="63" t="s">
        <v>138</v>
      </c>
      <c r="J5" s="63" t="s">
        <v>139</v>
      </c>
      <c r="K5" s="63" t="s">
        <v>140</v>
      </c>
      <c r="L5" s="63" t="s">
        <v>141</v>
      </c>
      <c r="M5" s="63" t="s">
        <v>142</v>
      </c>
      <c r="N5" s="63" t="s">
        <v>143</v>
      </c>
      <c r="O5" s="63" t="s">
        <v>144</v>
      </c>
    </row>
    <row r="6" spans="1:15" ht="15.75" thickTop="1">
      <c r="A6" s="65" t="s">
        <v>145</v>
      </c>
      <c r="B6" s="65" t="s">
        <v>145</v>
      </c>
      <c r="C6" s="66" t="s">
        <v>145</v>
      </c>
      <c r="D6" s="67" t="s">
        <v>146</v>
      </c>
      <c r="E6" s="68" t="s">
        <v>147</v>
      </c>
      <c r="F6" s="69" t="s">
        <v>148</v>
      </c>
      <c r="G6" s="70">
        <v>1078</v>
      </c>
      <c r="H6" s="67" t="s">
        <v>149</v>
      </c>
      <c r="I6" s="67" t="s">
        <v>150</v>
      </c>
      <c r="J6" s="69" t="s">
        <v>151</v>
      </c>
      <c r="K6" s="71" t="s">
        <v>152</v>
      </c>
      <c r="L6" s="72" t="s">
        <v>152</v>
      </c>
      <c r="M6" s="73">
        <v>0</v>
      </c>
      <c r="N6" s="74">
        <v>0</v>
      </c>
      <c r="O6" s="75">
        <v>1210000</v>
      </c>
    </row>
    <row r="7" spans="1:15" ht="15">
      <c r="A7" s="65" t="s">
        <v>145</v>
      </c>
      <c r="B7" s="65" t="s">
        <v>145</v>
      </c>
      <c r="C7" s="66" t="s">
        <v>145</v>
      </c>
      <c r="D7" s="67" t="s">
        <v>146</v>
      </c>
      <c r="E7" s="68" t="s">
        <v>147</v>
      </c>
      <c r="F7" s="69" t="s">
        <v>148</v>
      </c>
      <c r="G7" s="70">
        <v>1084</v>
      </c>
      <c r="H7" s="67" t="s">
        <v>153</v>
      </c>
      <c r="I7" s="67" t="s">
        <v>154</v>
      </c>
      <c r="J7" s="69" t="s">
        <v>151</v>
      </c>
      <c r="K7" s="71" t="s">
        <v>152</v>
      </c>
      <c r="L7" s="72" t="s">
        <v>152</v>
      </c>
      <c r="M7" s="73">
        <v>0</v>
      </c>
      <c r="N7" s="74">
        <v>0</v>
      </c>
      <c r="O7" s="75">
        <v>5496631.82</v>
      </c>
    </row>
    <row r="8" spans="1:15" ht="15">
      <c r="A8" s="65" t="s">
        <v>145</v>
      </c>
      <c r="B8" s="65" t="s">
        <v>145</v>
      </c>
      <c r="C8" s="66" t="s">
        <v>145</v>
      </c>
      <c r="D8" s="67" t="s">
        <v>146</v>
      </c>
      <c r="E8" s="68" t="s">
        <v>147</v>
      </c>
      <c r="F8" s="69" t="s">
        <v>148</v>
      </c>
      <c r="G8" s="70">
        <v>1129</v>
      </c>
      <c r="H8" s="67" t="s">
        <v>155</v>
      </c>
      <c r="I8" s="67" t="s">
        <v>154</v>
      </c>
      <c r="J8" s="69" t="s">
        <v>151</v>
      </c>
      <c r="K8" s="71" t="s">
        <v>152</v>
      </c>
      <c r="L8" s="72" t="s">
        <v>152</v>
      </c>
      <c r="M8" s="73">
        <v>0</v>
      </c>
      <c r="N8" s="74">
        <v>0</v>
      </c>
      <c r="O8" s="75">
        <v>8375566.17</v>
      </c>
    </row>
    <row r="9" spans="1:15" ht="15">
      <c r="A9" s="65" t="s">
        <v>145</v>
      </c>
      <c r="B9" s="65" t="s">
        <v>145</v>
      </c>
      <c r="C9" s="66" t="s">
        <v>145</v>
      </c>
      <c r="D9" s="67" t="s">
        <v>156</v>
      </c>
      <c r="E9" s="68" t="s">
        <v>147</v>
      </c>
      <c r="F9" s="69" t="s">
        <v>148</v>
      </c>
      <c r="G9" s="70">
        <v>1089</v>
      </c>
      <c r="H9" s="67" t="s">
        <v>157</v>
      </c>
      <c r="I9" s="67" t="s">
        <v>158</v>
      </c>
      <c r="J9" s="69" t="s">
        <v>151</v>
      </c>
      <c r="K9" s="71" t="s">
        <v>152</v>
      </c>
      <c r="L9" s="72" t="s">
        <v>152</v>
      </c>
      <c r="M9" s="73">
        <v>0</v>
      </c>
      <c r="N9" s="74">
        <v>0</v>
      </c>
      <c r="O9" s="75">
        <v>437000</v>
      </c>
    </row>
    <row r="10" spans="1:15" ht="15">
      <c r="A10" s="65" t="s">
        <v>145</v>
      </c>
      <c r="B10" s="65" t="s">
        <v>145</v>
      </c>
      <c r="C10" s="66" t="s">
        <v>145</v>
      </c>
      <c r="D10" s="67" t="s">
        <v>159</v>
      </c>
      <c r="E10" s="68" t="s">
        <v>147</v>
      </c>
      <c r="F10" s="69" t="s">
        <v>148</v>
      </c>
      <c r="G10" s="70">
        <v>1101</v>
      </c>
      <c r="H10" s="67" t="s">
        <v>160</v>
      </c>
      <c r="I10" s="67" t="s">
        <v>161</v>
      </c>
      <c r="J10" s="69" t="s">
        <v>151</v>
      </c>
      <c r="K10" s="71" t="s">
        <v>152</v>
      </c>
      <c r="L10" s="72" t="s">
        <v>152</v>
      </c>
      <c r="M10" s="73">
        <v>0</v>
      </c>
      <c r="N10" s="74">
        <v>0</v>
      </c>
      <c r="O10" s="75">
        <v>6000000</v>
      </c>
    </row>
    <row r="11" spans="1:15" ht="15">
      <c r="A11" s="65" t="s">
        <v>145</v>
      </c>
      <c r="B11" s="65" t="s">
        <v>145</v>
      </c>
      <c r="C11" s="66" t="s">
        <v>145</v>
      </c>
      <c r="D11" s="67" t="s">
        <v>159</v>
      </c>
      <c r="E11" s="68" t="s">
        <v>147</v>
      </c>
      <c r="F11" s="69" t="s">
        <v>148</v>
      </c>
      <c r="G11" s="70">
        <v>1102</v>
      </c>
      <c r="H11" s="67" t="s">
        <v>162</v>
      </c>
      <c r="I11" s="67" t="s">
        <v>163</v>
      </c>
      <c r="J11" s="69" t="s">
        <v>151</v>
      </c>
      <c r="K11" s="71" t="s">
        <v>152</v>
      </c>
      <c r="L11" s="72" t="s">
        <v>152</v>
      </c>
      <c r="M11" s="73">
        <v>0</v>
      </c>
      <c r="N11" s="74">
        <v>0</v>
      </c>
      <c r="O11" s="75">
        <v>1059677</v>
      </c>
    </row>
    <row r="12" spans="1:15" ht="15">
      <c r="A12" s="65" t="s">
        <v>145</v>
      </c>
      <c r="B12" s="65" t="s">
        <v>145</v>
      </c>
      <c r="C12" s="66" t="s">
        <v>145</v>
      </c>
      <c r="D12" s="67" t="s">
        <v>159</v>
      </c>
      <c r="E12" s="68" t="s">
        <v>147</v>
      </c>
      <c r="F12" s="69" t="s">
        <v>148</v>
      </c>
      <c r="G12" s="70">
        <v>1103</v>
      </c>
      <c r="H12" s="67" t="s">
        <v>164</v>
      </c>
      <c r="I12" s="67" t="s">
        <v>165</v>
      </c>
      <c r="J12" s="69" t="s">
        <v>151</v>
      </c>
      <c r="K12" s="71" t="s">
        <v>152</v>
      </c>
      <c r="L12" s="72" t="s">
        <v>152</v>
      </c>
      <c r="M12" s="73">
        <v>0</v>
      </c>
      <c r="N12" s="74">
        <v>0</v>
      </c>
      <c r="O12" s="75">
        <v>2500000</v>
      </c>
    </row>
    <row r="13" spans="1:15" ht="15">
      <c r="A13" s="65" t="s">
        <v>145</v>
      </c>
      <c r="B13" s="65" t="s">
        <v>145</v>
      </c>
      <c r="C13" s="66" t="s">
        <v>145</v>
      </c>
      <c r="D13" s="67" t="s">
        <v>166</v>
      </c>
      <c r="E13" s="68" t="s">
        <v>147</v>
      </c>
      <c r="F13" s="69" t="s">
        <v>148</v>
      </c>
      <c r="G13" s="70">
        <v>1060</v>
      </c>
      <c r="H13" s="67" t="s">
        <v>167</v>
      </c>
      <c r="I13" s="67" t="s">
        <v>168</v>
      </c>
      <c r="J13" s="69" t="s">
        <v>151</v>
      </c>
      <c r="K13" s="71" t="s">
        <v>152</v>
      </c>
      <c r="L13" s="72" t="s">
        <v>152</v>
      </c>
      <c r="M13" s="73">
        <v>0</v>
      </c>
      <c r="N13" s="74">
        <v>0</v>
      </c>
      <c r="O13" s="75">
        <v>6000000</v>
      </c>
    </row>
    <row r="14" spans="1:15" ht="15">
      <c r="A14" s="65" t="s">
        <v>145</v>
      </c>
      <c r="B14" s="65" t="s">
        <v>145</v>
      </c>
      <c r="C14" s="66" t="s">
        <v>145</v>
      </c>
      <c r="D14" s="67" t="s">
        <v>166</v>
      </c>
      <c r="E14" s="68" t="s">
        <v>147</v>
      </c>
      <c r="F14" s="69" t="s">
        <v>148</v>
      </c>
      <c r="G14" s="70">
        <v>1068</v>
      </c>
      <c r="H14" s="67" t="s">
        <v>169</v>
      </c>
      <c r="I14" s="67" t="s">
        <v>170</v>
      </c>
      <c r="J14" s="69" t="s">
        <v>151</v>
      </c>
      <c r="K14" s="71" t="s">
        <v>152</v>
      </c>
      <c r="L14" s="72" t="s">
        <v>152</v>
      </c>
      <c r="M14" s="73">
        <v>0</v>
      </c>
      <c r="N14" s="74">
        <v>0</v>
      </c>
      <c r="O14" s="75">
        <v>15122000</v>
      </c>
    </row>
    <row r="15" spans="1:15" ht="15">
      <c r="A15" s="65" t="s">
        <v>145</v>
      </c>
      <c r="B15" s="65" t="s">
        <v>145</v>
      </c>
      <c r="C15" s="66" t="s">
        <v>145</v>
      </c>
      <c r="D15" s="67" t="s">
        <v>171</v>
      </c>
      <c r="E15" s="68" t="s">
        <v>147</v>
      </c>
      <c r="F15" s="69" t="s">
        <v>148</v>
      </c>
      <c r="G15" s="70">
        <v>1069</v>
      </c>
      <c r="H15" s="67" t="s">
        <v>172</v>
      </c>
      <c r="I15" s="67" t="s">
        <v>173</v>
      </c>
      <c r="J15" s="69" t="s">
        <v>151</v>
      </c>
      <c r="K15" s="71" t="s">
        <v>152</v>
      </c>
      <c r="L15" s="72" t="s">
        <v>152</v>
      </c>
      <c r="M15" s="73">
        <v>0</v>
      </c>
      <c r="N15" s="74">
        <v>0</v>
      </c>
      <c r="O15" s="75">
        <v>106000</v>
      </c>
    </row>
    <row r="16" spans="1:15" ht="15">
      <c r="A16" s="65" t="s">
        <v>145</v>
      </c>
      <c r="B16" s="65" t="s">
        <v>145</v>
      </c>
      <c r="C16" s="66" t="s">
        <v>145</v>
      </c>
      <c r="D16" s="67" t="s">
        <v>174</v>
      </c>
      <c r="E16" s="68" t="s">
        <v>147</v>
      </c>
      <c r="F16" s="69" t="s">
        <v>148</v>
      </c>
      <c r="G16" s="70">
        <v>1042</v>
      </c>
      <c r="H16" s="67" t="s">
        <v>175</v>
      </c>
      <c r="I16" s="67" t="s">
        <v>176</v>
      </c>
      <c r="J16" s="69" t="s">
        <v>151</v>
      </c>
      <c r="K16" s="71" t="s">
        <v>152</v>
      </c>
      <c r="L16" s="72" t="s">
        <v>152</v>
      </c>
      <c r="M16" s="73">
        <v>0</v>
      </c>
      <c r="N16" s="74">
        <v>0</v>
      </c>
      <c r="O16" s="75">
        <v>20436636.21</v>
      </c>
    </row>
    <row r="17" spans="1:15" ht="15">
      <c r="A17" s="65" t="s">
        <v>145</v>
      </c>
      <c r="B17" s="65" t="s">
        <v>145</v>
      </c>
      <c r="C17" s="66" t="s">
        <v>145</v>
      </c>
      <c r="D17" s="67" t="s">
        <v>174</v>
      </c>
      <c r="E17" s="68" t="s">
        <v>147</v>
      </c>
      <c r="F17" s="69" t="s">
        <v>148</v>
      </c>
      <c r="G17" s="70">
        <v>1043</v>
      </c>
      <c r="H17" s="67" t="s">
        <v>177</v>
      </c>
      <c r="I17" s="67" t="s">
        <v>178</v>
      </c>
      <c r="J17" s="69" t="s">
        <v>151</v>
      </c>
      <c r="K17" s="71" t="s">
        <v>152</v>
      </c>
      <c r="L17" s="72" t="s">
        <v>152</v>
      </c>
      <c r="M17" s="73">
        <v>0</v>
      </c>
      <c r="N17" s="74">
        <v>0</v>
      </c>
      <c r="O17" s="75">
        <v>11353686.79</v>
      </c>
    </row>
    <row r="18" spans="1:15" ht="15">
      <c r="A18" s="65" t="s">
        <v>145</v>
      </c>
      <c r="B18" s="65" t="s">
        <v>145</v>
      </c>
      <c r="C18" s="66" t="s">
        <v>145</v>
      </c>
      <c r="D18" s="67" t="s">
        <v>174</v>
      </c>
      <c r="E18" s="68" t="s">
        <v>147</v>
      </c>
      <c r="F18" s="69" t="s">
        <v>148</v>
      </c>
      <c r="G18" s="70">
        <v>1052</v>
      </c>
      <c r="H18" s="67" t="s">
        <v>179</v>
      </c>
      <c r="I18" s="67" t="s">
        <v>180</v>
      </c>
      <c r="J18" s="69" t="s">
        <v>151</v>
      </c>
      <c r="K18" s="71" t="s">
        <v>152</v>
      </c>
      <c r="L18" s="72" t="s">
        <v>152</v>
      </c>
      <c r="M18" s="73">
        <v>0</v>
      </c>
      <c r="N18" s="74">
        <v>0</v>
      </c>
      <c r="O18" s="75">
        <v>500000</v>
      </c>
    </row>
    <row r="19" spans="1:15" ht="15">
      <c r="A19" s="65" t="s">
        <v>145</v>
      </c>
      <c r="B19" s="65" t="s">
        <v>145</v>
      </c>
      <c r="C19" s="66" t="s">
        <v>145</v>
      </c>
      <c r="D19" s="67" t="s">
        <v>174</v>
      </c>
      <c r="E19" s="68" t="s">
        <v>147</v>
      </c>
      <c r="F19" s="69" t="s">
        <v>148</v>
      </c>
      <c r="G19" s="70">
        <v>1053</v>
      </c>
      <c r="H19" s="67" t="s">
        <v>181</v>
      </c>
      <c r="I19" s="67" t="s">
        <v>182</v>
      </c>
      <c r="J19" s="69" t="s">
        <v>151</v>
      </c>
      <c r="K19" s="71" t="s">
        <v>152</v>
      </c>
      <c r="L19" s="72" t="s">
        <v>152</v>
      </c>
      <c r="M19" s="73">
        <v>0</v>
      </c>
      <c r="N19" s="74">
        <v>0</v>
      </c>
      <c r="O19" s="75">
        <v>687500</v>
      </c>
    </row>
    <row r="20" spans="1:15" ht="15">
      <c r="A20" s="65" t="s">
        <v>145</v>
      </c>
      <c r="B20" s="65" t="s">
        <v>145</v>
      </c>
      <c r="C20" s="66" t="s">
        <v>145</v>
      </c>
      <c r="D20" s="67" t="s">
        <v>174</v>
      </c>
      <c r="E20" s="68" t="s">
        <v>147</v>
      </c>
      <c r="F20" s="69" t="s">
        <v>148</v>
      </c>
      <c r="G20" s="70">
        <v>1151</v>
      </c>
      <c r="H20" s="67" t="s">
        <v>183</v>
      </c>
      <c r="I20" s="67" t="s">
        <v>184</v>
      </c>
      <c r="J20" s="69" t="s">
        <v>151</v>
      </c>
      <c r="K20" s="71" t="s">
        <v>152</v>
      </c>
      <c r="L20" s="72" t="s">
        <v>152</v>
      </c>
      <c r="M20" s="73">
        <v>0</v>
      </c>
      <c r="N20" s="74">
        <v>0</v>
      </c>
      <c r="O20" s="75">
        <v>17763158</v>
      </c>
    </row>
    <row r="21" spans="1:15" ht="15">
      <c r="A21" s="65" t="s">
        <v>145</v>
      </c>
      <c r="B21" s="65" t="s">
        <v>145</v>
      </c>
      <c r="C21" s="66" t="s">
        <v>145</v>
      </c>
      <c r="D21" s="67" t="s">
        <v>185</v>
      </c>
      <c r="E21" s="68" t="s">
        <v>147</v>
      </c>
      <c r="F21" s="69" t="s">
        <v>148</v>
      </c>
      <c r="G21" s="70">
        <v>1048</v>
      </c>
      <c r="H21" s="67" t="s">
        <v>186</v>
      </c>
      <c r="I21" s="67" t="s">
        <v>187</v>
      </c>
      <c r="J21" s="69" t="s">
        <v>151</v>
      </c>
      <c r="K21" s="71" t="s">
        <v>152</v>
      </c>
      <c r="L21" s="72" t="s">
        <v>152</v>
      </c>
      <c r="M21" s="73">
        <v>0</v>
      </c>
      <c r="N21" s="74">
        <v>0</v>
      </c>
      <c r="O21" s="75">
        <v>6874197.95</v>
      </c>
    </row>
    <row r="22" spans="1:15" ht="15">
      <c r="A22" s="65" t="s">
        <v>145</v>
      </c>
      <c r="B22" s="65" t="s">
        <v>145</v>
      </c>
      <c r="C22" s="66" t="s">
        <v>145</v>
      </c>
      <c r="D22" s="67" t="s">
        <v>185</v>
      </c>
      <c r="E22" s="68" t="s">
        <v>147</v>
      </c>
      <c r="F22" s="69" t="s">
        <v>148</v>
      </c>
      <c r="G22" s="70">
        <v>1055</v>
      </c>
      <c r="H22" s="67" t="s">
        <v>188</v>
      </c>
      <c r="I22" s="67" t="s">
        <v>187</v>
      </c>
      <c r="J22" s="69" t="s">
        <v>151</v>
      </c>
      <c r="K22" s="71" t="s">
        <v>152</v>
      </c>
      <c r="L22" s="72" t="s">
        <v>152</v>
      </c>
      <c r="M22" s="73">
        <v>0</v>
      </c>
      <c r="N22" s="74">
        <v>0</v>
      </c>
      <c r="O22" s="75">
        <v>1415276.05</v>
      </c>
    </row>
    <row r="23" spans="1:15" ht="15">
      <c r="A23" s="65" t="s">
        <v>145</v>
      </c>
      <c r="B23" s="65" t="s">
        <v>145</v>
      </c>
      <c r="C23" s="66" t="s">
        <v>145</v>
      </c>
      <c r="D23" s="67" t="s">
        <v>185</v>
      </c>
      <c r="E23" s="68" t="s">
        <v>147</v>
      </c>
      <c r="F23" s="69" t="s">
        <v>148</v>
      </c>
      <c r="G23" s="70">
        <v>1056</v>
      </c>
      <c r="H23" s="67" t="s">
        <v>189</v>
      </c>
      <c r="I23" s="67" t="s">
        <v>190</v>
      </c>
      <c r="J23" s="69" t="s">
        <v>151</v>
      </c>
      <c r="K23" s="71" t="s">
        <v>152</v>
      </c>
      <c r="L23" s="72" t="s">
        <v>152</v>
      </c>
      <c r="M23" s="73">
        <v>0</v>
      </c>
      <c r="N23" s="74">
        <v>0</v>
      </c>
      <c r="O23" s="75">
        <v>687500</v>
      </c>
    </row>
    <row r="24" spans="1:15" ht="15">
      <c r="A24" s="65" t="s">
        <v>191</v>
      </c>
      <c r="B24" s="65" t="s">
        <v>191</v>
      </c>
      <c r="C24" s="66" t="s">
        <v>191</v>
      </c>
      <c r="D24" s="67" t="s">
        <v>146</v>
      </c>
      <c r="E24" s="68" t="s">
        <v>192</v>
      </c>
      <c r="F24" s="69" t="s">
        <v>193</v>
      </c>
      <c r="G24" s="70">
        <v>1467</v>
      </c>
      <c r="H24" s="67" t="s">
        <v>194</v>
      </c>
      <c r="I24" s="67" t="s">
        <v>195</v>
      </c>
      <c r="J24" s="69" t="s">
        <v>151</v>
      </c>
      <c r="K24" s="71" t="s">
        <v>152</v>
      </c>
      <c r="L24" s="72" t="s">
        <v>152</v>
      </c>
      <c r="M24" s="73">
        <v>2001.548219</v>
      </c>
      <c r="N24" s="74">
        <v>10000</v>
      </c>
      <c r="O24" s="75">
        <v>20015482.19</v>
      </c>
    </row>
    <row r="25" spans="1:15" ht="15">
      <c r="A25" s="65" t="s">
        <v>191</v>
      </c>
      <c r="B25" s="65" t="s">
        <v>191</v>
      </c>
      <c r="C25" s="66" t="s">
        <v>191</v>
      </c>
      <c r="D25" s="67" t="s">
        <v>146</v>
      </c>
      <c r="E25" s="68" t="s">
        <v>192</v>
      </c>
      <c r="F25" s="69" t="s">
        <v>193</v>
      </c>
      <c r="G25" s="70">
        <v>1497</v>
      </c>
      <c r="H25" s="67" t="s">
        <v>196</v>
      </c>
      <c r="I25" s="67" t="s">
        <v>197</v>
      </c>
      <c r="J25" s="69" t="s">
        <v>198</v>
      </c>
      <c r="K25" s="71" t="s">
        <v>152</v>
      </c>
      <c r="L25" s="72" t="s">
        <v>152</v>
      </c>
      <c r="M25" s="73">
        <v>2877.595529</v>
      </c>
      <c r="N25" s="74">
        <v>9998.81384</v>
      </c>
      <c r="O25" s="75">
        <v>28772542</v>
      </c>
    </row>
    <row r="26" spans="1:15" ht="15">
      <c r="A26" s="65" t="s">
        <v>191</v>
      </c>
      <c r="B26" s="65" t="s">
        <v>191</v>
      </c>
      <c r="C26" s="66" t="s">
        <v>191</v>
      </c>
      <c r="D26" s="67" t="s">
        <v>156</v>
      </c>
      <c r="E26" s="68" t="s">
        <v>192</v>
      </c>
      <c r="F26" s="69" t="s">
        <v>193</v>
      </c>
      <c r="G26" s="70">
        <v>1467</v>
      </c>
      <c r="H26" s="67" t="s">
        <v>194</v>
      </c>
      <c r="I26" s="67" t="s">
        <v>195</v>
      </c>
      <c r="J26" s="69" t="s">
        <v>151</v>
      </c>
      <c r="K26" s="71" t="s">
        <v>152</v>
      </c>
      <c r="L26" s="72" t="s">
        <v>152</v>
      </c>
      <c r="M26" s="73">
        <v>1219.333973</v>
      </c>
      <c r="N26" s="74">
        <v>10000</v>
      </c>
      <c r="O26" s="75">
        <v>12193339.73</v>
      </c>
    </row>
    <row r="27" spans="1:15" ht="15">
      <c r="A27" s="65" t="s">
        <v>191</v>
      </c>
      <c r="B27" s="65" t="s">
        <v>191</v>
      </c>
      <c r="C27" s="66" t="s">
        <v>191</v>
      </c>
      <c r="D27" s="67" t="s">
        <v>156</v>
      </c>
      <c r="E27" s="68" t="s">
        <v>192</v>
      </c>
      <c r="F27" s="69" t="s">
        <v>193</v>
      </c>
      <c r="G27" s="70">
        <v>1497</v>
      </c>
      <c r="H27" s="67" t="s">
        <v>196</v>
      </c>
      <c r="I27" s="67" t="s">
        <v>197</v>
      </c>
      <c r="J27" s="69" t="s">
        <v>198</v>
      </c>
      <c r="K27" s="71" t="s">
        <v>152</v>
      </c>
      <c r="L27" s="72" t="s">
        <v>152</v>
      </c>
      <c r="M27" s="73">
        <v>2242.546502</v>
      </c>
      <c r="N27" s="74">
        <v>9998.81384</v>
      </c>
      <c r="O27" s="75">
        <v>22422805</v>
      </c>
    </row>
    <row r="28" spans="1:15" ht="15">
      <c r="A28" s="65" t="s">
        <v>191</v>
      </c>
      <c r="B28" s="65" t="s">
        <v>191</v>
      </c>
      <c r="C28" s="66" t="s">
        <v>191</v>
      </c>
      <c r="D28" s="67" t="s">
        <v>159</v>
      </c>
      <c r="E28" s="68" t="s">
        <v>192</v>
      </c>
      <c r="F28" s="69" t="s">
        <v>193</v>
      </c>
      <c r="G28" s="70">
        <v>1467</v>
      </c>
      <c r="H28" s="67" t="s">
        <v>194</v>
      </c>
      <c r="I28" s="67" t="s">
        <v>195</v>
      </c>
      <c r="J28" s="69" t="s">
        <v>151</v>
      </c>
      <c r="K28" s="71" t="s">
        <v>152</v>
      </c>
      <c r="L28" s="72" t="s">
        <v>152</v>
      </c>
      <c r="M28" s="73">
        <v>1179.623096</v>
      </c>
      <c r="N28" s="74">
        <v>10000</v>
      </c>
      <c r="O28" s="75">
        <v>11796230.96</v>
      </c>
    </row>
    <row r="29" spans="1:15" ht="15">
      <c r="A29" s="65" t="s">
        <v>191</v>
      </c>
      <c r="B29" s="65" t="s">
        <v>191</v>
      </c>
      <c r="C29" s="66" t="s">
        <v>191</v>
      </c>
      <c r="D29" s="67" t="s">
        <v>159</v>
      </c>
      <c r="E29" s="68" t="s">
        <v>192</v>
      </c>
      <c r="F29" s="69" t="s">
        <v>193</v>
      </c>
      <c r="G29" s="70">
        <v>1497</v>
      </c>
      <c r="H29" s="67" t="s">
        <v>196</v>
      </c>
      <c r="I29" s="67" t="s">
        <v>197</v>
      </c>
      <c r="J29" s="69" t="s">
        <v>198</v>
      </c>
      <c r="K29" s="71" t="s">
        <v>152</v>
      </c>
      <c r="L29" s="72" t="s">
        <v>152</v>
      </c>
      <c r="M29" s="73">
        <v>1619.639815</v>
      </c>
      <c r="N29" s="74">
        <v>9998.813841</v>
      </c>
      <c r="O29" s="75">
        <v>16194477</v>
      </c>
    </row>
    <row r="30" spans="1:15" ht="15">
      <c r="A30" s="65" t="s">
        <v>191</v>
      </c>
      <c r="B30" s="65" t="s">
        <v>191</v>
      </c>
      <c r="C30" s="66" t="s">
        <v>191</v>
      </c>
      <c r="D30" s="67" t="s">
        <v>166</v>
      </c>
      <c r="E30" s="68" t="s">
        <v>147</v>
      </c>
      <c r="F30" s="69" t="s">
        <v>148</v>
      </c>
      <c r="G30" s="70">
        <v>1114</v>
      </c>
      <c r="H30" s="67" t="s">
        <v>199</v>
      </c>
      <c r="I30" s="67" t="s">
        <v>200</v>
      </c>
      <c r="J30" s="69" t="s">
        <v>151</v>
      </c>
      <c r="K30" s="71" t="s">
        <v>152</v>
      </c>
      <c r="L30" s="72" t="s">
        <v>152</v>
      </c>
      <c r="M30" s="73">
        <v>0</v>
      </c>
      <c r="N30" s="74">
        <v>0</v>
      </c>
      <c r="O30" s="75">
        <v>8937500</v>
      </c>
    </row>
    <row r="31" spans="1:15" ht="15">
      <c r="A31" s="65" t="s">
        <v>191</v>
      </c>
      <c r="B31" s="65" t="s">
        <v>191</v>
      </c>
      <c r="C31" s="66" t="s">
        <v>191</v>
      </c>
      <c r="D31" s="67" t="s">
        <v>166</v>
      </c>
      <c r="E31" s="68" t="s">
        <v>192</v>
      </c>
      <c r="F31" s="69" t="s">
        <v>193</v>
      </c>
      <c r="G31" s="70">
        <v>1467</v>
      </c>
      <c r="H31" s="67" t="s">
        <v>194</v>
      </c>
      <c r="I31" s="67" t="s">
        <v>195</v>
      </c>
      <c r="J31" s="69" t="s">
        <v>151</v>
      </c>
      <c r="K31" s="71" t="s">
        <v>152</v>
      </c>
      <c r="L31" s="72" t="s">
        <v>152</v>
      </c>
      <c r="M31" s="73">
        <v>2730.747945</v>
      </c>
      <c r="N31" s="74">
        <v>10000</v>
      </c>
      <c r="O31" s="75">
        <v>27307479.45</v>
      </c>
    </row>
    <row r="32" spans="1:15" ht="15">
      <c r="A32" s="65" t="s">
        <v>191</v>
      </c>
      <c r="B32" s="65" t="s">
        <v>191</v>
      </c>
      <c r="C32" s="66" t="s">
        <v>191</v>
      </c>
      <c r="D32" s="67" t="s">
        <v>166</v>
      </c>
      <c r="E32" s="68" t="s">
        <v>192</v>
      </c>
      <c r="F32" s="69" t="s">
        <v>193</v>
      </c>
      <c r="G32" s="70">
        <v>1497</v>
      </c>
      <c r="H32" s="67" t="s">
        <v>196</v>
      </c>
      <c r="I32" s="67" t="s">
        <v>197</v>
      </c>
      <c r="J32" s="69" t="s">
        <v>198</v>
      </c>
      <c r="K32" s="71" t="s">
        <v>152</v>
      </c>
      <c r="L32" s="72" t="s">
        <v>152</v>
      </c>
      <c r="M32" s="73">
        <v>3540.66818</v>
      </c>
      <c r="N32" s="74">
        <v>9998.81384</v>
      </c>
      <c r="O32" s="75">
        <v>35402482</v>
      </c>
    </row>
    <row r="33" spans="1:15" ht="15">
      <c r="A33" s="65" t="s">
        <v>191</v>
      </c>
      <c r="B33" s="65" t="s">
        <v>191</v>
      </c>
      <c r="C33" s="66" t="s">
        <v>191</v>
      </c>
      <c r="D33" s="67" t="s">
        <v>171</v>
      </c>
      <c r="E33" s="68" t="s">
        <v>192</v>
      </c>
      <c r="F33" s="69" t="s">
        <v>193</v>
      </c>
      <c r="G33" s="70">
        <v>1467</v>
      </c>
      <c r="H33" s="67" t="s">
        <v>194</v>
      </c>
      <c r="I33" s="67" t="s">
        <v>195</v>
      </c>
      <c r="J33" s="69" t="s">
        <v>151</v>
      </c>
      <c r="K33" s="71" t="s">
        <v>152</v>
      </c>
      <c r="L33" s="72" t="s">
        <v>152</v>
      </c>
      <c r="M33" s="73">
        <v>553.151507</v>
      </c>
      <c r="N33" s="74">
        <v>10000</v>
      </c>
      <c r="O33" s="75">
        <v>5531515.07</v>
      </c>
    </row>
    <row r="34" spans="1:15" ht="15">
      <c r="A34" s="65" t="s">
        <v>191</v>
      </c>
      <c r="B34" s="65" t="s">
        <v>191</v>
      </c>
      <c r="C34" s="66" t="s">
        <v>191</v>
      </c>
      <c r="D34" s="67" t="s">
        <v>171</v>
      </c>
      <c r="E34" s="68" t="s">
        <v>192</v>
      </c>
      <c r="F34" s="69" t="s">
        <v>193</v>
      </c>
      <c r="G34" s="70">
        <v>1497</v>
      </c>
      <c r="H34" s="67" t="s">
        <v>196</v>
      </c>
      <c r="I34" s="67" t="s">
        <v>197</v>
      </c>
      <c r="J34" s="69" t="s">
        <v>198</v>
      </c>
      <c r="K34" s="71" t="s">
        <v>152</v>
      </c>
      <c r="L34" s="72" t="s">
        <v>152</v>
      </c>
      <c r="M34" s="73">
        <v>1082.122557</v>
      </c>
      <c r="N34" s="74">
        <v>9998.81384</v>
      </c>
      <c r="O34" s="75">
        <v>10819942</v>
      </c>
    </row>
    <row r="35" spans="1:15" ht="15">
      <c r="A35" s="65" t="s">
        <v>191</v>
      </c>
      <c r="B35" s="65" t="s">
        <v>191</v>
      </c>
      <c r="C35" s="66" t="s">
        <v>191</v>
      </c>
      <c r="D35" s="67" t="s">
        <v>174</v>
      </c>
      <c r="E35" s="68" t="s">
        <v>192</v>
      </c>
      <c r="F35" s="69" t="s">
        <v>193</v>
      </c>
      <c r="G35" s="70">
        <v>1467</v>
      </c>
      <c r="H35" s="67" t="s">
        <v>194</v>
      </c>
      <c r="I35" s="67" t="s">
        <v>195</v>
      </c>
      <c r="J35" s="69" t="s">
        <v>151</v>
      </c>
      <c r="K35" s="71" t="s">
        <v>152</v>
      </c>
      <c r="L35" s="72" t="s">
        <v>152</v>
      </c>
      <c r="M35" s="73">
        <v>5505.207863</v>
      </c>
      <c r="N35" s="74">
        <v>10000</v>
      </c>
      <c r="O35" s="75">
        <v>55052078.63</v>
      </c>
    </row>
    <row r="36" spans="1:15" ht="15">
      <c r="A36" s="65" t="s">
        <v>191</v>
      </c>
      <c r="B36" s="65" t="s">
        <v>191</v>
      </c>
      <c r="C36" s="66" t="s">
        <v>191</v>
      </c>
      <c r="D36" s="67" t="s">
        <v>174</v>
      </c>
      <c r="E36" s="68" t="s">
        <v>192</v>
      </c>
      <c r="F36" s="69" t="s">
        <v>193</v>
      </c>
      <c r="G36" s="70">
        <v>1497</v>
      </c>
      <c r="H36" s="67" t="s">
        <v>196</v>
      </c>
      <c r="I36" s="67" t="s">
        <v>197</v>
      </c>
      <c r="J36" s="69" t="s">
        <v>198</v>
      </c>
      <c r="K36" s="71" t="s">
        <v>152</v>
      </c>
      <c r="L36" s="72" t="s">
        <v>152</v>
      </c>
      <c r="M36" s="73">
        <v>5821.418614</v>
      </c>
      <c r="N36" s="74">
        <v>9998.813839</v>
      </c>
      <c r="O36" s="75">
        <v>58207281</v>
      </c>
    </row>
    <row r="37" spans="1:15" ht="15">
      <c r="A37" s="65" t="s">
        <v>191</v>
      </c>
      <c r="B37" s="65" t="s">
        <v>191</v>
      </c>
      <c r="C37" s="66" t="s">
        <v>191</v>
      </c>
      <c r="D37" s="67" t="s">
        <v>185</v>
      </c>
      <c r="E37" s="68" t="s">
        <v>192</v>
      </c>
      <c r="F37" s="69" t="s">
        <v>193</v>
      </c>
      <c r="G37" s="70">
        <v>1467</v>
      </c>
      <c r="H37" s="67" t="s">
        <v>194</v>
      </c>
      <c r="I37" s="67" t="s">
        <v>195</v>
      </c>
      <c r="J37" s="69" t="s">
        <v>151</v>
      </c>
      <c r="K37" s="71" t="s">
        <v>152</v>
      </c>
      <c r="L37" s="72" t="s">
        <v>152</v>
      </c>
      <c r="M37" s="73">
        <v>1810.387398</v>
      </c>
      <c r="N37" s="74">
        <v>10000</v>
      </c>
      <c r="O37" s="75">
        <v>18103873.98</v>
      </c>
    </row>
    <row r="38" spans="1:15" ht="15">
      <c r="A38" s="65" t="s">
        <v>191</v>
      </c>
      <c r="B38" s="65" t="s">
        <v>191</v>
      </c>
      <c r="C38" s="66" t="s">
        <v>191</v>
      </c>
      <c r="D38" s="67" t="s">
        <v>185</v>
      </c>
      <c r="E38" s="68" t="s">
        <v>192</v>
      </c>
      <c r="F38" s="69" t="s">
        <v>193</v>
      </c>
      <c r="G38" s="70">
        <v>1497</v>
      </c>
      <c r="H38" s="67" t="s">
        <v>196</v>
      </c>
      <c r="I38" s="67" t="s">
        <v>197</v>
      </c>
      <c r="J38" s="69" t="s">
        <v>198</v>
      </c>
      <c r="K38" s="71" t="s">
        <v>152</v>
      </c>
      <c r="L38" s="72" t="s">
        <v>152</v>
      </c>
      <c r="M38" s="73">
        <v>1816.008803</v>
      </c>
      <c r="N38" s="74">
        <v>9998.813838</v>
      </c>
      <c r="O38" s="75">
        <v>18157933.95</v>
      </c>
    </row>
    <row r="39" spans="1:15" ht="15">
      <c r="A39" s="65" t="s">
        <v>201</v>
      </c>
      <c r="B39" s="65" t="s">
        <v>201</v>
      </c>
      <c r="C39" s="66" t="s">
        <v>201</v>
      </c>
      <c r="D39" s="67" t="s">
        <v>146</v>
      </c>
      <c r="E39" s="68" t="s">
        <v>192</v>
      </c>
      <c r="F39" s="69" t="s">
        <v>193</v>
      </c>
      <c r="G39" s="70">
        <v>1466</v>
      </c>
      <c r="H39" s="67" t="s">
        <v>202</v>
      </c>
      <c r="I39" s="67" t="s">
        <v>203</v>
      </c>
      <c r="J39" s="69" t="s">
        <v>198</v>
      </c>
      <c r="K39" s="71" t="s">
        <v>152</v>
      </c>
      <c r="L39" s="72" t="s">
        <v>152</v>
      </c>
      <c r="M39" s="73">
        <v>2888.454413</v>
      </c>
      <c r="N39" s="74">
        <v>9997.041972</v>
      </c>
      <c r="O39" s="75">
        <v>28876000</v>
      </c>
    </row>
    <row r="40" spans="1:15" ht="15">
      <c r="A40" s="65" t="s">
        <v>201</v>
      </c>
      <c r="B40" s="65" t="s">
        <v>201</v>
      </c>
      <c r="C40" s="66" t="s">
        <v>201</v>
      </c>
      <c r="D40" s="67" t="s">
        <v>146</v>
      </c>
      <c r="E40" s="68" t="s">
        <v>192</v>
      </c>
      <c r="F40" s="69" t="s">
        <v>193</v>
      </c>
      <c r="G40" s="70">
        <v>1497</v>
      </c>
      <c r="H40" s="67" t="s">
        <v>196</v>
      </c>
      <c r="I40" s="67" t="s">
        <v>197</v>
      </c>
      <c r="J40" s="69" t="s">
        <v>151</v>
      </c>
      <c r="K40" s="71" t="s">
        <v>152</v>
      </c>
      <c r="L40" s="72" t="s">
        <v>152</v>
      </c>
      <c r="M40" s="73">
        <v>2877.595529</v>
      </c>
      <c r="N40" s="74">
        <v>10000</v>
      </c>
      <c r="O40" s="75">
        <v>28775955.29</v>
      </c>
    </row>
    <row r="41" spans="1:15" ht="15">
      <c r="A41" s="65" t="s">
        <v>201</v>
      </c>
      <c r="B41" s="65" t="s">
        <v>201</v>
      </c>
      <c r="C41" s="66" t="s">
        <v>201</v>
      </c>
      <c r="D41" s="67" t="s">
        <v>156</v>
      </c>
      <c r="E41" s="68" t="s">
        <v>192</v>
      </c>
      <c r="F41" s="69" t="s">
        <v>193</v>
      </c>
      <c r="G41" s="70">
        <v>1466</v>
      </c>
      <c r="H41" s="67" t="s">
        <v>202</v>
      </c>
      <c r="I41" s="67" t="s">
        <v>203</v>
      </c>
      <c r="J41" s="69" t="s">
        <v>198</v>
      </c>
      <c r="K41" s="71" t="s">
        <v>152</v>
      </c>
      <c r="L41" s="72" t="s">
        <v>152</v>
      </c>
      <c r="M41" s="73">
        <v>2253.266523</v>
      </c>
      <c r="N41" s="74">
        <v>9997.04197</v>
      </c>
      <c r="O41" s="75">
        <v>22526000</v>
      </c>
    </row>
    <row r="42" spans="1:15" ht="15">
      <c r="A42" s="65" t="s">
        <v>201</v>
      </c>
      <c r="B42" s="65" t="s">
        <v>201</v>
      </c>
      <c r="C42" s="66" t="s">
        <v>201</v>
      </c>
      <c r="D42" s="67" t="s">
        <v>156</v>
      </c>
      <c r="E42" s="68" t="s">
        <v>192</v>
      </c>
      <c r="F42" s="69" t="s">
        <v>193</v>
      </c>
      <c r="G42" s="70">
        <v>1497</v>
      </c>
      <c r="H42" s="67" t="s">
        <v>196</v>
      </c>
      <c r="I42" s="67" t="s">
        <v>197</v>
      </c>
      <c r="J42" s="69" t="s">
        <v>151</v>
      </c>
      <c r="K42" s="71" t="s">
        <v>152</v>
      </c>
      <c r="L42" s="72" t="s">
        <v>152</v>
      </c>
      <c r="M42" s="73">
        <v>2242.546502</v>
      </c>
      <c r="N42" s="74">
        <v>10000</v>
      </c>
      <c r="O42" s="75">
        <v>22425465.02</v>
      </c>
    </row>
    <row r="43" spans="1:15" ht="15">
      <c r="A43" s="65" t="s">
        <v>201</v>
      </c>
      <c r="B43" s="65" t="s">
        <v>201</v>
      </c>
      <c r="C43" s="66" t="s">
        <v>201</v>
      </c>
      <c r="D43" s="67" t="s">
        <v>159</v>
      </c>
      <c r="E43" s="68" t="s">
        <v>147</v>
      </c>
      <c r="F43" s="69" t="s">
        <v>148</v>
      </c>
      <c r="G43" s="70">
        <v>1108</v>
      </c>
      <c r="H43" s="67" t="s">
        <v>204</v>
      </c>
      <c r="I43" s="67" t="s">
        <v>205</v>
      </c>
      <c r="J43" s="69" t="s">
        <v>151</v>
      </c>
      <c r="K43" s="71" t="s">
        <v>152</v>
      </c>
      <c r="L43" s="72" t="s">
        <v>152</v>
      </c>
      <c r="M43" s="73">
        <v>0</v>
      </c>
      <c r="N43" s="74">
        <v>0</v>
      </c>
      <c r="O43" s="75">
        <v>1375000</v>
      </c>
    </row>
    <row r="44" spans="1:15" ht="15">
      <c r="A44" s="65" t="s">
        <v>201</v>
      </c>
      <c r="B44" s="65" t="s">
        <v>201</v>
      </c>
      <c r="C44" s="66" t="s">
        <v>201</v>
      </c>
      <c r="D44" s="67" t="s">
        <v>159</v>
      </c>
      <c r="E44" s="68" t="s">
        <v>192</v>
      </c>
      <c r="F44" s="69" t="s">
        <v>193</v>
      </c>
      <c r="G44" s="70">
        <v>1466</v>
      </c>
      <c r="H44" s="67" t="s">
        <v>202</v>
      </c>
      <c r="I44" s="67" t="s">
        <v>203</v>
      </c>
      <c r="J44" s="69" t="s">
        <v>198</v>
      </c>
      <c r="K44" s="71" t="s">
        <v>152</v>
      </c>
      <c r="L44" s="72" t="s">
        <v>152</v>
      </c>
      <c r="M44" s="73">
        <v>1630.182213</v>
      </c>
      <c r="N44" s="74">
        <v>9997.041969</v>
      </c>
      <c r="O44" s="75">
        <v>16297000</v>
      </c>
    </row>
    <row r="45" spans="1:15" ht="15">
      <c r="A45" s="65" t="s">
        <v>201</v>
      </c>
      <c r="B45" s="65" t="s">
        <v>201</v>
      </c>
      <c r="C45" s="66" t="s">
        <v>201</v>
      </c>
      <c r="D45" s="67" t="s">
        <v>159</v>
      </c>
      <c r="E45" s="68" t="s">
        <v>192</v>
      </c>
      <c r="F45" s="69" t="s">
        <v>193</v>
      </c>
      <c r="G45" s="70">
        <v>1497</v>
      </c>
      <c r="H45" s="67" t="s">
        <v>196</v>
      </c>
      <c r="I45" s="67" t="s">
        <v>197</v>
      </c>
      <c r="J45" s="69" t="s">
        <v>151</v>
      </c>
      <c r="K45" s="71" t="s">
        <v>152</v>
      </c>
      <c r="L45" s="72" t="s">
        <v>152</v>
      </c>
      <c r="M45" s="73">
        <v>1619.639815</v>
      </c>
      <c r="N45" s="74">
        <v>10000</v>
      </c>
      <c r="O45" s="75">
        <v>16196398.15</v>
      </c>
    </row>
    <row r="46" spans="1:15" ht="15">
      <c r="A46" s="65" t="s">
        <v>201</v>
      </c>
      <c r="B46" s="65" t="s">
        <v>201</v>
      </c>
      <c r="C46" s="66" t="s">
        <v>201</v>
      </c>
      <c r="D46" s="67" t="s">
        <v>166</v>
      </c>
      <c r="E46" s="68" t="s">
        <v>192</v>
      </c>
      <c r="F46" s="69" t="s">
        <v>193</v>
      </c>
      <c r="G46" s="70">
        <v>1466</v>
      </c>
      <c r="H46" s="67" t="s">
        <v>202</v>
      </c>
      <c r="I46" s="67" t="s">
        <v>203</v>
      </c>
      <c r="J46" s="69" t="s">
        <v>198</v>
      </c>
      <c r="K46" s="71" t="s">
        <v>152</v>
      </c>
      <c r="L46" s="72" t="s">
        <v>152</v>
      </c>
      <c r="M46" s="73">
        <v>4445.715055</v>
      </c>
      <c r="N46" s="74">
        <v>9997.041972</v>
      </c>
      <c r="O46" s="75">
        <v>44444000</v>
      </c>
    </row>
    <row r="47" spans="1:15" ht="15">
      <c r="A47" s="65" t="s">
        <v>201</v>
      </c>
      <c r="B47" s="65" t="s">
        <v>201</v>
      </c>
      <c r="C47" s="66" t="s">
        <v>201</v>
      </c>
      <c r="D47" s="67" t="s">
        <v>166</v>
      </c>
      <c r="E47" s="68" t="s">
        <v>192</v>
      </c>
      <c r="F47" s="69" t="s">
        <v>193</v>
      </c>
      <c r="G47" s="70">
        <v>1497</v>
      </c>
      <c r="H47" s="67" t="s">
        <v>196</v>
      </c>
      <c r="I47" s="67" t="s">
        <v>197</v>
      </c>
      <c r="J47" s="69" t="s">
        <v>151</v>
      </c>
      <c r="K47" s="71" t="s">
        <v>152</v>
      </c>
      <c r="L47" s="72" t="s">
        <v>152</v>
      </c>
      <c r="M47" s="73">
        <v>3540.66818</v>
      </c>
      <c r="N47" s="74">
        <v>10000</v>
      </c>
      <c r="O47" s="75">
        <v>35406681.8</v>
      </c>
    </row>
    <row r="48" spans="1:15" ht="15">
      <c r="A48" s="65" t="s">
        <v>201</v>
      </c>
      <c r="B48" s="65" t="s">
        <v>201</v>
      </c>
      <c r="C48" s="66" t="s">
        <v>201</v>
      </c>
      <c r="D48" s="67" t="s">
        <v>171</v>
      </c>
      <c r="E48" s="68" t="s">
        <v>192</v>
      </c>
      <c r="F48" s="69" t="s">
        <v>193</v>
      </c>
      <c r="G48" s="70">
        <v>1466</v>
      </c>
      <c r="H48" s="67" t="s">
        <v>202</v>
      </c>
      <c r="I48" s="67" t="s">
        <v>203</v>
      </c>
      <c r="J48" s="69" t="s">
        <v>198</v>
      </c>
      <c r="K48" s="71" t="s">
        <v>152</v>
      </c>
      <c r="L48" s="72" t="s">
        <v>152</v>
      </c>
      <c r="M48" s="73">
        <v>1092.523172</v>
      </c>
      <c r="N48" s="74">
        <v>9997.041967</v>
      </c>
      <c r="O48" s="75">
        <v>10922000</v>
      </c>
    </row>
    <row r="49" spans="1:15" ht="15">
      <c r="A49" s="65" t="s">
        <v>201</v>
      </c>
      <c r="B49" s="65" t="s">
        <v>201</v>
      </c>
      <c r="C49" s="66" t="s">
        <v>201</v>
      </c>
      <c r="D49" s="67" t="s">
        <v>171</v>
      </c>
      <c r="E49" s="68" t="s">
        <v>192</v>
      </c>
      <c r="F49" s="69" t="s">
        <v>193</v>
      </c>
      <c r="G49" s="70">
        <v>1497</v>
      </c>
      <c r="H49" s="67" t="s">
        <v>196</v>
      </c>
      <c r="I49" s="67" t="s">
        <v>197</v>
      </c>
      <c r="J49" s="69" t="s">
        <v>151</v>
      </c>
      <c r="K49" s="71" t="s">
        <v>152</v>
      </c>
      <c r="L49" s="72" t="s">
        <v>152</v>
      </c>
      <c r="M49" s="73">
        <v>1082.122557</v>
      </c>
      <c r="N49" s="74">
        <v>10000</v>
      </c>
      <c r="O49" s="75">
        <v>10821225.57</v>
      </c>
    </row>
    <row r="50" spans="1:15" ht="15">
      <c r="A50" s="65" t="s">
        <v>201</v>
      </c>
      <c r="B50" s="65" t="s">
        <v>201</v>
      </c>
      <c r="C50" s="66" t="s">
        <v>201</v>
      </c>
      <c r="D50" s="67" t="s">
        <v>174</v>
      </c>
      <c r="E50" s="68" t="s">
        <v>192</v>
      </c>
      <c r="F50" s="69" t="s">
        <v>193</v>
      </c>
      <c r="G50" s="70">
        <v>1466</v>
      </c>
      <c r="H50" s="67" t="s">
        <v>202</v>
      </c>
      <c r="I50" s="67" t="s">
        <v>203</v>
      </c>
      <c r="J50" s="69" t="s">
        <v>198</v>
      </c>
      <c r="K50" s="71" t="s">
        <v>152</v>
      </c>
      <c r="L50" s="72" t="s">
        <v>152</v>
      </c>
      <c r="M50" s="73">
        <v>5833.225485</v>
      </c>
      <c r="N50" s="74">
        <v>9997.041971</v>
      </c>
      <c r="O50" s="75">
        <v>58315000</v>
      </c>
    </row>
    <row r="51" spans="1:15" ht="15">
      <c r="A51" s="65" t="s">
        <v>201</v>
      </c>
      <c r="B51" s="65" t="s">
        <v>201</v>
      </c>
      <c r="C51" s="66" t="s">
        <v>201</v>
      </c>
      <c r="D51" s="67" t="s">
        <v>174</v>
      </c>
      <c r="E51" s="68" t="s">
        <v>192</v>
      </c>
      <c r="F51" s="69" t="s">
        <v>193</v>
      </c>
      <c r="G51" s="70">
        <v>1497</v>
      </c>
      <c r="H51" s="67" t="s">
        <v>196</v>
      </c>
      <c r="I51" s="67" t="s">
        <v>197</v>
      </c>
      <c r="J51" s="69" t="s">
        <v>151</v>
      </c>
      <c r="K51" s="71" t="s">
        <v>152</v>
      </c>
      <c r="L51" s="72" t="s">
        <v>152</v>
      </c>
      <c r="M51" s="73">
        <v>5821.418614</v>
      </c>
      <c r="N51" s="74">
        <v>10000</v>
      </c>
      <c r="O51" s="75">
        <v>58214186.14</v>
      </c>
    </row>
    <row r="52" spans="1:15" ht="15">
      <c r="A52" s="65" t="s">
        <v>201</v>
      </c>
      <c r="B52" s="65" t="s">
        <v>201</v>
      </c>
      <c r="C52" s="66" t="s">
        <v>201</v>
      </c>
      <c r="D52" s="67" t="s">
        <v>185</v>
      </c>
      <c r="E52" s="68" t="s">
        <v>192</v>
      </c>
      <c r="F52" s="69" t="s">
        <v>193</v>
      </c>
      <c r="G52" s="70">
        <v>1466</v>
      </c>
      <c r="H52" s="67" t="s">
        <v>202</v>
      </c>
      <c r="I52" s="67" t="s">
        <v>203</v>
      </c>
      <c r="J52" s="69" t="s">
        <v>198</v>
      </c>
      <c r="K52" s="71" t="s">
        <v>152</v>
      </c>
      <c r="L52" s="72" t="s">
        <v>152</v>
      </c>
      <c r="M52" s="73">
        <v>1856.633139</v>
      </c>
      <c r="N52" s="74">
        <v>9997.041974</v>
      </c>
      <c r="O52" s="75">
        <v>18560839.42</v>
      </c>
    </row>
    <row r="53" spans="1:15" ht="15">
      <c r="A53" s="65" t="s">
        <v>201</v>
      </c>
      <c r="B53" s="65" t="s">
        <v>201</v>
      </c>
      <c r="C53" s="66" t="s">
        <v>201</v>
      </c>
      <c r="D53" s="67" t="s">
        <v>185</v>
      </c>
      <c r="E53" s="68" t="s">
        <v>192</v>
      </c>
      <c r="F53" s="69" t="s">
        <v>193</v>
      </c>
      <c r="G53" s="70">
        <v>1497</v>
      </c>
      <c r="H53" s="67" t="s">
        <v>196</v>
      </c>
      <c r="I53" s="67" t="s">
        <v>197</v>
      </c>
      <c r="J53" s="69" t="s">
        <v>151</v>
      </c>
      <c r="K53" s="71" t="s">
        <v>152</v>
      </c>
      <c r="L53" s="72" t="s">
        <v>152</v>
      </c>
      <c r="M53" s="73">
        <v>1816.008803</v>
      </c>
      <c r="N53" s="74">
        <v>10000</v>
      </c>
      <c r="O53" s="75">
        <v>18160088.03</v>
      </c>
    </row>
    <row r="54" spans="1:15" ht="15">
      <c r="A54" s="65" t="s">
        <v>206</v>
      </c>
      <c r="B54" s="65" t="s">
        <v>206</v>
      </c>
      <c r="C54" s="66" t="s">
        <v>206</v>
      </c>
      <c r="D54" s="67" t="s">
        <v>185</v>
      </c>
      <c r="E54" s="68" t="s">
        <v>147</v>
      </c>
      <c r="F54" s="69" t="s">
        <v>148</v>
      </c>
      <c r="G54" s="70">
        <v>1048</v>
      </c>
      <c r="H54" s="67" t="s">
        <v>186</v>
      </c>
      <c r="I54" s="67" t="s">
        <v>187</v>
      </c>
      <c r="J54" s="69" t="s">
        <v>198</v>
      </c>
      <c r="K54" s="71" t="s">
        <v>152</v>
      </c>
      <c r="L54" s="72" t="s">
        <v>152</v>
      </c>
      <c r="M54" s="73">
        <v>0</v>
      </c>
      <c r="N54" s="74">
        <v>0</v>
      </c>
      <c r="O54" s="75">
        <v>6874197.95</v>
      </c>
    </row>
    <row r="55" spans="1:15" ht="15">
      <c r="A55" s="65" t="s">
        <v>206</v>
      </c>
      <c r="B55" s="65" t="s">
        <v>206</v>
      </c>
      <c r="C55" s="66" t="s">
        <v>206</v>
      </c>
      <c r="D55" s="67" t="s">
        <v>185</v>
      </c>
      <c r="E55" s="68" t="s">
        <v>147</v>
      </c>
      <c r="F55" s="69" t="s">
        <v>148</v>
      </c>
      <c r="G55" s="70">
        <v>1055</v>
      </c>
      <c r="H55" s="67" t="s">
        <v>188</v>
      </c>
      <c r="I55" s="67" t="s">
        <v>187</v>
      </c>
      <c r="J55" s="69" t="s">
        <v>151</v>
      </c>
      <c r="K55" s="71" t="s">
        <v>152</v>
      </c>
      <c r="L55" s="72" t="s">
        <v>152</v>
      </c>
      <c r="M55" s="73">
        <v>0</v>
      </c>
      <c r="N55" s="74">
        <v>0</v>
      </c>
      <c r="O55" s="75">
        <v>6874197.95</v>
      </c>
    </row>
    <row r="56" spans="1:15" ht="15">
      <c r="A56" s="65" t="s">
        <v>207</v>
      </c>
      <c r="B56" s="65" t="s">
        <v>207</v>
      </c>
      <c r="C56" s="66" t="s">
        <v>207</v>
      </c>
      <c r="D56" s="67" t="s">
        <v>146</v>
      </c>
      <c r="E56" s="68" t="s">
        <v>192</v>
      </c>
      <c r="F56" s="69" t="s">
        <v>193</v>
      </c>
      <c r="G56" s="70">
        <v>1466</v>
      </c>
      <c r="H56" s="67" t="s">
        <v>202</v>
      </c>
      <c r="I56" s="67" t="s">
        <v>203</v>
      </c>
      <c r="J56" s="69" t="s">
        <v>151</v>
      </c>
      <c r="K56" s="71" t="s">
        <v>152</v>
      </c>
      <c r="L56" s="72" t="s">
        <v>152</v>
      </c>
      <c r="M56" s="73">
        <v>75040.024432</v>
      </c>
      <c r="N56" s="74">
        <v>10000</v>
      </c>
      <c r="O56" s="75">
        <v>750400244.32</v>
      </c>
    </row>
    <row r="57" spans="1:15" ht="15">
      <c r="A57" s="65" t="s">
        <v>207</v>
      </c>
      <c r="B57" s="65" t="s">
        <v>207</v>
      </c>
      <c r="C57" s="66" t="s">
        <v>207</v>
      </c>
      <c r="D57" s="67" t="s">
        <v>146</v>
      </c>
      <c r="E57" s="68" t="s">
        <v>192</v>
      </c>
      <c r="F57" s="69" t="s">
        <v>193</v>
      </c>
      <c r="G57" s="70">
        <v>1505</v>
      </c>
      <c r="H57" s="67" t="s">
        <v>208</v>
      </c>
      <c r="I57" s="67" t="s">
        <v>209</v>
      </c>
      <c r="J57" s="69" t="s">
        <v>198</v>
      </c>
      <c r="K57" s="71" t="s">
        <v>152</v>
      </c>
      <c r="L57" s="72" t="s">
        <v>152</v>
      </c>
      <c r="M57" s="73">
        <v>75043.759687</v>
      </c>
      <c r="N57" s="74">
        <v>9999.041188</v>
      </c>
      <c r="O57" s="75">
        <v>750365644</v>
      </c>
    </row>
    <row r="58" spans="1:15" ht="15">
      <c r="A58" s="65" t="s">
        <v>207</v>
      </c>
      <c r="B58" s="65" t="s">
        <v>207</v>
      </c>
      <c r="C58" s="66" t="s">
        <v>207</v>
      </c>
      <c r="D58" s="67" t="s">
        <v>156</v>
      </c>
      <c r="E58" s="68" t="s">
        <v>192</v>
      </c>
      <c r="F58" s="69" t="s">
        <v>193</v>
      </c>
      <c r="G58" s="70">
        <v>1466</v>
      </c>
      <c r="H58" s="67" t="s">
        <v>202</v>
      </c>
      <c r="I58" s="67" t="s">
        <v>203</v>
      </c>
      <c r="J58" s="69" t="s">
        <v>151</v>
      </c>
      <c r="K58" s="71" t="s">
        <v>152</v>
      </c>
      <c r="L58" s="72" t="s">
        <v>152</v>
      </c>
      <c r="M58" s="73">
        <v>55335.230523</v>
      </c>
      <c r="N58" s="74">
        <v>10000</v>
      </c>
      <c r="O58" s="75">
        <v>553352305.23</v>
      </c>
    </row>
    <row r="59" spans="1:15" ht="15">
      <c r="A59" s="65" t="s">
        <v>207</v>
      </c>
      <c r="B59" s="65" t="s">
        <v>207</v>
      </c>
      <c r="C59" s="66" t="s">
        <v>207</v>
      </c>
      <c r="D59" s="67" t="s">
        <v>156</v>
      </c>
      <c r="E59" s="68" t="s">
        <v>192</v>
      </c>
      <c r="F59" s="69" t="s">
        <v>193</v>
      </c>
      <c r="G59" s="70">
        <v>1505</v>
      </c>
      <c r="H59" s="67" t="s">
        <v>208</v>
      </c>
      <c r="I59" s="67" t="s">
        <v>209</v>
      </c>
      <c r="J59" s="69" t="s">
        <v>198</v>
      </c>
      <c r="K59" s="71" t="s">
        <v>152</v>
      </c>
      <c r="L59" s="72" t="s">
        <v>152</v>
      </c>
      <c r="M59" s="73">
        <v>15991.06336</v>
      </c>
      <c r="N59" s="74">
        <v>9999.074058</v>
      </c>
      <c r="O59" s="75">
        <v>159895826.8</v>
      </c>
    </row>
    <row r="60" spans="1:15" ht="15">
      <c r="A60" s="65" t="s">
        <v>207</v>
      </c>
      <c r="B60" s="65" t="s">
        <v>207</v>
      </c>
      <c r="C60" s="66" t="s">
        <v>207</v>
      </c>
      <c r="D60" s="67" t="s">
        <v>156</v>
      </c>
      <c r="E60" s="68" t="s">
        <v>192</v>
      </c>
      <c r="F60" s="69" t="s">
        <v>193</v>
      </c>
      <c r="G60" s="70">
        <v>1505</v>
      </c>
      <c r="H60" s="67" t="s">
        <v>208</v>
      </c>
      <c r="I60" s="67" t="s">
        <v>209</v>
      </c>
      <c r="J60" s="69" t="s">
        <v>198</v>
      </c>
      <c r="K60" s="71" t="s">
        <v>152</v>
      </c>
      <c r="L60" s="72" t="s">
        <v>152</v>
      </c>
      <c r="M60" s="73">
        <v>5056.106574</v>
      </c>
      <c r="N60" s="74">
        <v>9999.041187</v>
      </c>
      <c r="O60" s="75">
        <v>50556217.88</v>
      </c>
    </row>
    <row r="61" spans="1:15" ht="15">
      <c r="A61" s="65" t="s">
        <v>207</v>
      </c>
      <c r="B61" s="65" t="s">
        <v>207</v>
      </c>
      <c r="C61" s="66" t="s">
        <v>207</v>
      </c>
      <c r="D61" s="67" t="s">
        <v>156</v>
      </c>
      <c r="E61" s="68" t="s">
        <v>192</v>
      </c>
      <c r="F61" s="69" t="s">
        <v>193</v>
      </c>
      <c r="G61" s="70">
        <v>1505</v>
      </c>
      <c r="H61" s="67" t="s">
        <v>208</v>
      </c>
      <c r="I61" s="67" t="s">
        <v>209</v>
      </c>
      <c r="J61" s="69" t="s">
        <v>198</v>
      </c>
      <c r="K61" s="71" t="s">
        <v>152</v>
      </c>
      <c r="L61" s="72" t="s">
        <v>152</v>
      </c>
      <c r="M61" s="73">
        <v>10000</v>
      </c>
      <c r="N61" s="74">
        <v>9999.035709</v>
      </c>
      <c r="O61" s="75">
        <v>99990357.09</v>
      </c>
    </row>
    <row r="62" spans="1:15" ht="15">
      <c r="A62" s="65" t="s">
        <v>207</v>
      </c>
      <c r="B62" s="65" t="s">
        <v>207</v>
      </c>
      <c r="C62" s="66" t="s">
        <v>207</v>
      </c>
      <c r="D62" s="67" t="s">
        <v>156</v>
      </c>
      <c r="E62" s="68" t="s">
        <v>192</v>
      </c>
      <c r="F62" s="69" t="s">
        <v>193</v>
      </c>
      <c r="G62" s="70">
        <v>1505</v>
      </c>
      <c r="H62" s="67" t="s">
        <v>208</v>
      </c>
      <c r="I62" s="67" t="s">
        <v>209</v>
      </c>
      <c r="J62" s="69" t="s">
        <v>198</v>
      </c>
      <c r="K62" s="71" t="s">
        <v>152</v>
      </c>
      <c r="L62" s="72" t="s">
        <v>152</v>
      </c>
      <c r="M62" s="73">
        <v>20000</v>
      </c>
      <c r="N62" s="74">
        <v>9999.038449</v>
      </c>
      <c r="O62" s="75">
        <v>199980768.97</v>
      </c>
    </row>
    <row r="63" spans="1:15" ht="15">
      <c r="A63" s="65" t="s">
        <v>207</v>
      </c>
      <c r="B63" s="65" t="s">
        <v>207</v>
      </c>
      <c r="C63" s="66" t="s">
        <v>207</v>
      </c>
      <c r="D63" s="67" t="s">
        <v>156</v>
      </c>
      <c r="E63" s="68" t="s">
        <v>192</v>
      </c>
      <c r="F63" s="69" t="s">
        <v>193</v>
      </c>
      <c r="G63" s="70">
        <v>1505</v>
      </c>
      <c r="H63" s="67" t="s">
        <v>208</v>
      </c>
      <c r="I63" s="67" t="s">
        <v>209</v>
      </c>
      <c r="J63" s="69" t="s">
        <v>198</v>
      </c>
      <c r="K63" s="71" t="s">
        <v>152</v>
      </c>
      <c r="L63" s="72" t="s">
        <v>152</v>
      </c>
      <c r="M63" s="73">
        <v>4289.857295</v>
      </c>
      <c r="N63" s="74">
        <v>9999.041187</v>
      </c>
      <c r="O63" s="75">
        <v>42894459.78</v>
      </c>
    </row>
    <row r="64" spans="1:15" ht="15">
      <c r="A64" s="65" t="s">
        <v>207</v>
      </c>
      <c r="B64" s="65" t="s">
        <v>207</v>
      </c>
      <c r="C64" s="66" t="s">
        <v>207</v>
      </c>
      <c r="D64" s="67" t="s">
        <v>159</v>
      </c>
      <c r="E64" s="68" t="s">
        <v>192</v>
      </c>
      <c r="F64" s="69" t="s">
        <v>193</v>
      </c>
      <c r="G64" s="70">
        <v>1466</v>
      </c>
      <c r="H64" s="67" t="s">
        <v>202</v>
      </c>
      <c r="I64" s="67" t="s">
        <v>203</v>
      </c>
      <c r="J64" s="69" t="s">
        <v>151</v>
      </c>
      <c r="K64" s="71" t="s">
        <v>152</v>
      </c>
      <c r="L64" s="72" t="s">
        <v>152</v>
      </c>
      <c r="M64" s="73">
        <v>20667.861594</v>
      </c>
      <c r="N64" s="74">
        <v>10000</v>
      </c>
      <c r="O64" s="75">
        <v>206678615.94</v>
      </c>
    </row>
    <row r="65" spans="1:15" ht="15">
      <c r="A65" s="65" t="s">
        <v>207</v>
      </c>
      <c r="B65" s="65" t="s">
        <v>207</v>
      </c>
      <c r="C65" s="66" t="s">
        <v>207</v>
      </c>
      <c r="D65" s="67" t="s">
        <v>159</v>
      </c>
      <c r="E65" s="68" t="s">
        <v>192</v>
      </c>
      <c r="F65" s="69" t="s">
        <v>193</v>
      </c>
      <c r="G65" s="70">
        <v>1505</v>
      </c>
      <c r="H65" s="67" t="s">
        <v>208</v>
      </c>
      <c r="I65" s="67" t="s">
        <v>209</v>
      </c>
      <c r="J65" s="69" t="s">
        <v>198</v>
      </c>
      <c r="K65" s="71" t="s">
        <v>152</v>
      </c>
      <c r="L65" s="72" t="s">
        <v>152</v>
      </c>
      <c r="M65" s="73">
        <v>20666.383018</v>
      </c>
      <c r="N65" s="74">
        <v>9999.041188</v>
      </c>
      <c r="O65" s="75">
        <v>206644015</v>
      </c>
    </row>
    <row r="66" spans="1:15" ht="15">
      <c r="A66" s="65" t="s">
        <v>207</v>
      </c>
      <c r="B66" s="65" t="s">
        <v>207</v>
      </c>
      <c r="C66" s="66" t="s">
        <v>207</v>
      </c>
      <c r="D66" s="67" t="s">
        <v>166</v>
      </c>
      <c r="E66" s="68" t="s">
        <v>192</v>
      </c>
      <c r="F66" s="69" t="s">
        <v>193</v>
      </c>
      <c r="G66" s="70">
        <v>1466</v>
      </c>
      <c r="H66" s="67" t="s">
        <v>202</v>
      </c>
      <c r="I66" s="67" t="s">
        <v>203</v>
      </c>
      <c r="J66" s="69" t="s">
        <v>151</v>
      </c>
      <c r="K66" s="71" t="s">
        <v>152</v>
      </c>
      <c r="L66" s="72" t="s">
        <v>152</v>
      </c>
      <c r="M66" s="73">
        <v>36783.899991</v>
      </c>
      <c r="N66" s="74">
        <v>10000</v>
      </c>
      <c r="O66" s="75">
        <v>367838999.91</v>
      </c>
    </row>
    <row r="67" spans="1:15" ht="15">
      <c r="A67" s="65" t="s">
        <v>207</v>
      </c>
      <c r="B67" s="65" t="s">
        <v>207</v>
      </c>
      <c r="C67" s="66" t="s">
        <v>207</v>
      </c>
      <c r="D67" s="67" t="s">
        <v>166</v>
      </c>
      <c r="E67" s="68" t="s">
        <v>192</v>
      </c>
      <c r="F67" s="69" t="s">
        <v>193</v>
      </c>
      <c r="G67" s="70">
        <v>1505</v>
      </c>
      <c r="H67" s="67" t="s">
        <v>208</v>
      </c>
      <c r="I67" s="67" t="s">
        <v>209</v>
      </c>
      <c r="J67" s="69" t="s">
        <v>198</v>
      </c>
      <c r="K67" s="71" t="s">
        <v>152</v>
      </c>
      <c r="L67" s="72" t="s">
        <v>152</v>
      </c>
      <c r="M67" s="73">
        <v>36783.84587</v>
      </c>
      <c r="N67" s="74">
        <v>9999.074058</v>
      </c>
      <c r="O67" s="75">
        <v>367804399</v>
      </c>
    </row>
    <row r="68" spans="1:15" ht="15">
      <c r="A68" s="65" t="s">
        <v>207</v>
      </c>
      <c r="B68" s="65" t="s">
        <v>207</v>
      </c>
      <c r="C68" s="66" t="s">
        <v>207</v>
      </c>
      <c r="D68" s="67" t="s">
        <v>171</v>
      </c>
      <c r="E68" s="68" t="s">
        <v>192</v>
      </c>
      <c r="F68" s="69" t="s">
        <v>193</v>
      </c>
      <c r="G68" s="70">
        <v>1466</v>
      </c>
      <c r="H68" s="67" t="s">
        <v>202</v>
      </c>
      <c r="I68" s="67" t="s">
        <v>203</v>
      </c>
      <c r="J68" s="69" t="s">
        <v>151</v>
      </c>
      <c r="K68" s="71" t="s">
        <v>152</v>
      </c>
      <c r="L68" s="72" t="s">
        <v>152</v>
      </c>
      <c r="M68" s="73">
        <v>10328.273193</v>
      </c>
      <c r="N68" s="74">
        <v>10000</v>
      </c>
      <c r="O68" s="75">
        <v>103282731.93</v>
      </c>
    </row>
    <row r="69" spans="1:15" ht="15">
      <c r="A69" s="65" t="s">
        <v>207</v>
      </c>
      <c r="B69" s="65" t="s">
        <v>207</v>
      </c>
      <c r="C69" s="66" t="s">
        <v>207</v>
      </c>
      <c r="D69" s="67" t="s">
        <v>171</v>
      </c>
      <c r="E69" s="68" t="s">
        <v>192</v>
      </c>
      <c r="F69" s="69" t="s">
        <v>193</v>
      </c>
      <c r="G69" s="70">
        <v>1505</v>
      </c>
      <c r="H69" s="67" t="s">
        <v>208</v>
      </c>
      <c r="I69" s="67" t="s">
        <v>209</v>
      </c>
      <c r="J69" s="69" t="s">
        <v>198</v>
      </c>
      <c r="K69" s="71" t="s">
        <v>152</v>
      </c>
      <c r="L69" s="72" t="s">
        <v>152</v>
      </c>
      <c r="M69" s="73">
        <v>10325.769206</v>
      </c>
      <c r="N69" s="74">
        <v>9999.074058</v>
      </c>
      <c r="O69" s="75">
        <v>103248131</v>
      </c>
    </row>
    <row r="70" spans="1:15" ht="15">
      <c r="A70" s="65" t="s">
        <v>207</v>
      </c>
      <c r="B70" s="65" t="s">
        <v>207</v>
      </c>
      <c r="C70" s="66" t="s">
        <v>207</v>
      </c>
      <c r="D70" s="67" t="s">
        <v>174</v>
      </c>
      <c r="E70" s="68" t="s">
        <v>192</v>
      </c>
      <c r="F70" s="69" t="s">
        <v>193</v>
      </c>
      <c r="G70" s="70">
        <v>1466</v>
      </c>
      <c r="H70" s="67" t="s">
        <v>202</v>
      </c>
      <c r="I70" s="67" t="s">
        <v>203</v>
      </c>
      <c r="J70" s="69" t="s">
        <v>151</v>
      </c>
      <c r="K70" s="71" t="s">
        <v>152</v>
      </c>
      <c r="L70" s="72" t="s">
        <v>152</v>
      </c>
      <c r="M70" s="73">
        <v>36899.364971</v>
      </c>
      <c r="N70" s="74">
        <v>10000</v>
      </c>
      <c r="O70" s="75">
        <v>368993649.71</v>
      </c>
    </row>
    <row r="71" spans="1:15" ht="15">
      <c r="A71" s="65" t="s">
        <v>207</v>
      </c>
      <c r="B71" s="65" t="s">
        <v>207</v>
      </c>
      <c r="C71" s="66" t="s">
        <v>207</v>
      </c>
      <c r="D71" s="67" t="s">
        <v>174</v>
      </c>
      <c r="E71" s="68" t="s">
        <v>192</v>
      </c>
      <c r="F71" s="69" t="s">
        <v>193</v>
      </c>
      <c r="G71" s="70">
        <v>1505</v>
      </c>
      <c r="H71" s="67" t="s">
        <v>208</v>
      </c>
      <c r="I71" s="67" t="s">
        <v>209</v>
      </c>
      <c r="J71" s="69" t="s">
        <v>198</v>
      </c>
      <c r="K71" s="71" t="s">
        <v>152</v>
      </c>
      <c r="L71" s="72" t="s">
        <v>152</v>
      </c>
      <c r="M71" s="73">
        <v>36899.321562</v>
      </c>
      <c r="N71" s="74">
        <v>9999.074058</v>
      </c>
      <c r="O71" s="75">
        <v>368959049</v>
      </c>
    </row>
    <row r="72" spans="1:15" ht="15">
      <c r="A72" s="65" t="s">
        <v>207</v>
      </c>
      <c r="B72" s="65" t="s">
        <v>207</v>
      </c>
      <c r="C72" s="66" t="s">
        <v>207</v>
      </c>
      <c r="D72" s="67" t="s">
        <v>185</v>
      </c>
      <c r="E72" s="68" t="s">
        <v>192</v>
      </c>
      <c r="F72" s="69" t="s">
        <v>193</v>
      </c>
      <c r="G72" s="70">
        <v>1466</v>
      </c>
      <c r="H72" s="67" t="s">
        <v>202</v>
      </c>
      <c r="I72" s="67" t="s">
        <v>203</v>
      </c>
      <c r="J72" s="69" t="s">
        <v>151</v>
      </c>
      <c r="K72" s="71" t="s">
        <v>152</v>
      </c>
      <c r="L72" s="72" t="s">
        <v>152</v>
      </c>
      <c r="M72" s="73">
        <v>20945.345301</v>
      </c>
      <c r="N72" s="74">
        <v>10000</v>
      </c>
      <c r="O72" s="75">
        <v>209453453.01</v>
      </c>
    </row>
    <row r="73" spans="1:15" ht="15">
      <c r="A73" s="65" t="s">
        <v>207</v>
      </c>
      <c r="B73" s="65" t="s">
        <v>207</v>
      </c>
      <c r="C73" s="66" t="s">
        <v>207</v>
      </c>
      <c r="D73" s="67" t="s">
        <v>185</v>
      </c>
      <c r="E73" s="68" t="s">
        <v>192</v>
      </c>
      <c r="F73" s="69" t="s">
        <v>193</v>
      </c>
      <c r="G73" s="70">
        <v>1505</v>
      </c>
      <c r="H73" s="67" t="s">
        <v>208</v>
      </c>
      <c r="I73" s="67" t="s">
        <v>209</v>
      </c>
      <c r="J73" s="69" t="s">
        <v>198</v>
      </c>
      <c r="K73" s="71" t="s">
        <v>152</v>
      </c>
      <c r="L73" s="72" t="s">
        <v>152</v>
      </c>
      <c r="M73" s="73">
        <v>20943.893426</v>
      </c>
      <c r="N73" s="74">
        <v>9999.041188</v>
      </c>
      <c r="O73" s="75">
        <v>209418853</v>
      </c>
    </row>
    <row r="74" spans="1:15" ht="15">
      <c r="A74" s="65" t="s">
        <v>210</v>
      </c>
      <c r="B74" s="65" t="s">
        <v>210</v>
      </c>
      <c r="C74" s="66" t="s">
        <v>210</v>
      </c>
      <c r="D74" s="67" t="s">
        <v>146</v>
      </c>
      <c r="E74" s="68" t="s">
        <v>192</v>
      </c>
      <c r="F74" s="69" t="s">
        <v>193</v>
      </c>
      <c r="G74" s="70">
        <v>1505</v>
      </c>
      <c r="H74" s="67" t="s">
        <v>208</v>
      </c>
      <c r="I74" s="67" t="s">
        <v>209</v>
      </c>
      <c r="J74" s="69" t="s">
        <v>151</v>
      </c>
      <c r="K74" s="71" t="s">
        <v>152</v>
      </c>
      <c r="L74" s="72" t="s">
        <v>152</v>
      </c>
      <c r="M74" s="73">
        <v>75043.759687</v>
      </c>
      <c r="N74" s="74">
        <v>10000</v>
      </c>
      <c r="O74" s="75">
        <v>750437596.87</v>
      </c>
    </row>
    <row r="75" spans="1:15" ht="15">
      <c r="A75" s="65" t="s">
        <v>210</v>
      </c>
      <c r="B75" s="65" t="s">
        <v>210</v>
      </c>
      <c r="C75" s="66" t="s">
        <v>210</v>
      </c>
      <c r="D75" s="67" t="s">
        <v>146</v>
      </c>
      <c r="E75" s="68" t="s">
        <v>192</v>
      </c>
      <c r="F75" s="69" t="s">
        <v>193</v>
      </c>
      <c r="G75" s="70">
        <v>1506</v>
      </c>
      <c r="H75" s="67" t="s">
        <v>211</v>
      </c>
      <c r="I75" s="67" t="s">
        <v>212</v>
      </c>
      <c r="J75" s="69" t="s">
        <v>198</v>
      </c>
      <c r="K75" s="71" t="s">
        <v>152</v>
      </c>
      <c r="L75" s="72" t="s">
        <v>152</v>
      </c>
      <c r="M75" s="73">
        <v>75052.272436</v>
      </c>
      <c r="N75" s="74">
        <v>9998.764536</v>
      </c>
      <c r="O75" s="75">
        <v>750430000</v>
      </c>
    </row>
    <row r="76" spans="1:15" ht="15">
      <c r="A76" s="65" t="s">
        <v>210</v>
      </c>
      <c r="B76" s="65" t="s">
        <v>210</v>
      </c>
      <c r="C76" s="66" t="s">
        <v>210</v>
      </c>
      <c r="D76" s="67" t="s">
        <v>156</v>
      </c>
      <c r="E76" s="68" t="s">
        <v>192</v>
      </c>
      <c r="F76" s="69" t="s">
        <v>193</v>
      </c>
      <c r="G76" s="70">
        <v>1505</v>
      </c>
      <c r="H76" s="67" t="s">
        <v>208</v>
      </c>
      <c r="I76" s="67" t="s">
        <v>209</v>
      </c>
      <c r="J76" s="69" t="s">
        <v>151</v>
      </c>
      <c r="K76" s="71" t="s">
        <v>152</v>
      </c>
      <c r="L76" s="72" t="s">
        <v>152</v>
      </c>
      <c r="M76" s="73">
        <v>55337.027229</v>
      </c>
      <c r="N76" s="74">
        <v>10000</v>
      </c>
      <c r="O76" s="75">
        <v>553370272.29</v>
      </c>
    </row>
    <row r="77" spans="1:15" ht="15">
      <c r="A77" s="65" t="s">
        <v>210</v>
      </c>
      <c r="B77" s="65" t="s">
        <v>210</v>
      </c>
      <c r="C77" s="66" t="s">
        <v>210</v>
      </c>
      <c r="D77" s="67" t="s">
        <v>156</v>
      </c>
      <c r="E77" s="68" t="s">
        <v>192</v>
      </c>
      <c r="F77" s="69" t="s">
        <v>193</v>
      </c>
      <c r="G77" s="70">
        <v>1506</v>
      </c>
      <c r="H77" s="67" t="s">
        <v>211</v>
      </c>
      <c r="I77" s="67" t="s">
        <v>212</v>
      </c>
      <c r="J77" s="69" t="s">
        <v>198</v>
      </c>
      <c r="K77" s="71" t="s">
        <v>152</v>
      </c>
      <c r="L77" s="72" t="s">
        <v>152</v>
      </c>
      <c r="M77" s="73">
        <v>55343.83753</v>
      </c>
      <c r="N77" s="74">
        <v>9998.764536</v>
      </c>
      <c r="O77" s="75">
        <v>553370000</v>
      </c>
    </row>
    <row r="78" spans="1:15" ht="15">
      <c r="A78" s="65" t="s">
        <v>210</v>
      </c>
      <c r="B78" s="65" t="s">
        <v>210</v>
      </c>
      <c r="C78" s="66" t="s">
        <v>210</v>
      </c>
      <c r="D78" s="67" t="s">
        <v>159</v>
      </c>
      <c r="E78" s="68" t="s">
        <v>192</v>
      </c>
      <c r="F78" s="69" t="s">
        <v>193</v>
      </c>
      <c r="G78" s="70">
        <v>1505</v>
      </c>
      <c r="H78" s="67" t="s">
        <v>208</v>
      </c>
      <c r="I78" s="67" t="s">
        <v>209</v>
      </c>
      <c r="J78" s="69" t="s">
        <v>151</v>
      </c>
      <c r="K78" s="71" t="s">
        <v>152</v>
      </c>
      <c r="L78" s="72" t="s">
        <v>152</v>
      </c>
      <c r="M78" s="73">
        <v>20666.383018</v>
      </c>
      <c r="N78" s="74">
        <v>10000</v>
      </c>
      <c r="O78" s="75">
        <v>206663830.18</v>
      </c>
    </row>
    <row r="79" spans="1:15" ht="15">
      <c r="A79" s="65" t="s">
        <v>210</v>
      </c>
      <c r="B79" s="65" t="s">
        <v>210</v>
      </c>
      <c r="C79" s="66" t="s">
        <v>210</v>
      </c>
      <c r="D79" s="67" t="s">
        <v>159</v>
      </c>
      <c r="E79" s="68" t="s">
        <v>192</v>
      </c>
      <c r="F79" s="69" t="s">
        <v>193</v>
      </c>
      <c r="G79" s="70">
        <v>1506</v>
      </c>
      <c r="H79" s="67" t="s">
        <v>211</v>
      </c>
      <c r="I79" s="67" t="s">
        <v>212</v>
      </c>
      <c r="J79" s="69" t="s">
        <v>198</v>
      </c>
      <c r="K79" s="71" t="s">
        <v>152</v>
      </c>
      <c r="L79" s="72" t="s">
        <v>152</v>
      </c>
      <c r="M79" s="73">
        <v>20668.553525</v>
      </c>
      <c r="N79" s="74">
        <v>9998.764536</v>
      </c>
      <c r="O79" s="75">
        <v>206660000</v>
      </c>
    </row>
    <row r="80" spans="1:15" ht="15">
      <c r="A80" s="65" t="s">
        <v>210</v>
      </c>
      <c r="B80" s="65" t="s">
        <v>210</v>
      </c>
      <c r="C80" s="66" t="s">
        <v>210</v>
      </c>
      <c r="D80" s="67" t="s">
        <v>166</v>
      </c>
      <c r="E80" s="68" t="s">
        <v>192</v>
      </c>
      <c r="F80" s="69" t="s">
        <v>193</v>
      </c>
      <c r="G80" s="70">
        <v>1505</v>
      </c>
      <c r="H80" s="67" t="s">
        <v>208</v>
      </c>
      <c r="I80" s="67" t="s">
        <v>209</v>
      </c>
      <c r="J80" s="69" t="s">
        <v>151</v>
      </c>
      <c r="K80" s="71" t="s">
        <v>152</v>
      </c>
      <c r="L80" s="72" t="s">
        <v>152</v>
      </c>
      <c r="M80" s="73">
        <v>36783.84587</v>
      </c>
      <c r="N80" s="74">
        <v>10000</v>
      </c>
      <c r="O80" s="75">
        <v>367838458.7</v>
      </c>
    </row>
    <row r="81" spans="1:15" ht="15">
      <c r="A81" s="65" t="s">
        <v>210</v>
      </c>
      <c r="B81" s="65" t="s">
        <v>210</v>
      </c>
      <c r="C81" s="66" t="s">
        <v>210</v>
      </c>
      <c r="D81" s="67" t="s">
        <v>166</v>
      </c>
      <c r="E81" s="68" t="s">
        <v>192</v>
      </c>
      <c r="F81" s="69" t="s">
        <v>193</v>
      </c>
      <c r="G81" s="70">
        <v>1506</v>
      </c>
      <c r="H81" s="67" t="s">
        <v>211</v>
      </c>
      <c r="I81" s="67" t="s">
        <v>212</v>
      </c>
      <c r="J81" s="69" t="s">
        <v>198</v>
      </c>
      <c r="K81" s="71" t="s">
        <v>152</v>
      </c>
      <c r="L81" s="72" t="s">
        <v>152</v>
      </c>
      <c r="M81" s="73">
        <v>36787.544968</v>
      </c>
      <c r="N81" s="74">
        <v>9998.764536</v>
      </c>
      <c r="O81" s="75">
        <v>367830000</v>
      </c>
    </row>
    <row r="82" spans="1:15" ht="15">
      <c r="A82" s="65" t="s">
        <v>210</v>
      </c>
      <c r="B82" s="65" t="s">
        <v>210</v>
      </c>
      <c r="C82" s="66" t="s">
        <v>210</v>
      </c>
      <c r="D82" s="67" t="s">
        <v>171</v>
      </c>
      <c r="E82" s="68" t="s">
        <v>192</v>
      </c>
      <c r="F82" s="69" t="s">
        <v>193</v>
      </c>
      <c r="G82" s="70">
        <v>1505</v>
      </c>
      <c r="H82" s="67" t="s">
        <v>208</v>
      </c>
      <c r="I82" s="67" t="s">
        <v>209</v>
      </c>
      <c r="J82" s="69" t="s">
        <v>151</v>
      </c>
      <c r="K82" s="71" t="s">
        <v>152</v>
      </c>
      <c r="L82" s="72" t="s">
        <v>152</v>
      </c>
      <c r="M82" s="73">
        <v>10325.769206</v>
      </c>
      <c r="N82" s="74">
        <v>10000</v>
      </c>
      <c r="O82" s="75">
        <v>103257692.06</v>
      </c>
    </row>
    <row r="83" spans="1:15" ht="15">
      <c r="A83" s="65" t="s">
        <v>210</v>
      </c>
      <c r="B83" s="65" t="s">
        <v>210</v>
      </c>
      <c r="C83" s="66" t="s">
        <v>210</v>
      </c>
      <c r="D83" s="67" t="s">
        <v>171</v>
      </c>
      <c r="E83" s="68" t="s">
        <v>192</v>
      </c>
      <c r="F83" s="69" t="s">
        <v>193</v>
      </c>
      <c r="G83" s="70">
        <v>1506</v>
      </c>
      <c r="H83" s="67" t="s">
        <v>211</v>
      </c>
      <c r="I83" s="67" t="s">
        <v>212</v>
      </c>
      <c r="J83" s="69" t="s">
        <v>198</v>
      </c>
      <c r="K83" s="71" t="s">
        <v>152</v>
      </c>
      <c r="L83" s="72" t="s">
        <v>152</v>
      </c>
      <c r="M83" s="73">
        <v>10326.275774</v>
      </c>
      <c r="N83" s="74">
        <v>9998.764536</v>
      </c>
      <c r="O83" s="75">
        <v>103250000</v>
      </c>
    </row>
    <row r="84" spans="1:15" ht="15">
      <c r="A84" s="65" t="s">
        <v>210</v>
      </c>
      <c r="B84" s="65" t="s">
        <v>210</v>
      </c>
      <c r="C84" s="66" t="s">
        <v>210</v>
      </c>
      <c r="D84" s="67" t="s">
        <v>174</v>
      </c>
      <c r="E84" s="68" t="s">
        <v>192</v>
      </c>
      <c r="F84" s="69" t="s">
        <v>193</v>
      </c>
      <c r="G84" s="70">
        <v>1505</v>
      </c>
      <c r="H84" s="67" t="s">
        <v>208</v>
      </c>
      <c r="I84" s="67" t="s">
        <v>209</v>
      </c>
      <c r="J84" s="69" t="s">
        <v>151</v>
      </c>
      <c r="K84" s="71" t="s">
        <v>152</v>
      </c>
      <c r="L84" s="72" t="s">
        <v>152</v>
      </c>
      <c r="M84" s="73">
        <v>36899.321562</v>
      </c>
      <c r="N84" s="74">
        <v>10000</v>
      </c>
      <c r="O84" s="75">
        <v>368993215.62</v>
      </c>
    </row>
    <row r="85" spans="1:15" ht="15">
      <c r="A85" s="65" t="s">
        <v>210</v>
      </c>
      <c r="B85" s="65" t="s">
        <v>210</v>
      </c>
      <c r="C85" s="66" t="s">
        <v>210</v>
      </c>
      <c r="D85" s="67" t="s">
        <v>174</v>
      </c>
      <c r="E85" s="68" t="s">
        <v>192</v>
      </c>
      <c r="F85" s="69" t="s">
        <v>193</v>
      </c>
      <c r="G85" s="70">
        <v>1506</v>
      </c>
      <c r="H85" s="67" t="s">
        <v>211</v>
      </c>
      <c r="I85" s="67" t="s">
        <v>212</v>
      </c>
      <c r="J85" s="69" t="s">
        <v>198</v>
      </c>
      <c r="K85" s="71" t="s">
        <v>152</v>
      </c>
      <c r="L85" s="72" t="s">
        <v>152</v>
      </c>
      <c r="M85" s="73">
        <v>36903.559301</v>
      </c>
      <c r="N85" s="74">
        <v>9998.764536</v>
      </c>
      <c r="O85" s="75">
        <v>368990000</v>
      </c>
    </row>
    <row r="86" spans="1:15" ht="15">
      <c r="A86" s="65" t="s">
        <v>210</v>
      </c>
      <c r="B86" s="65" t="s">
        <v>210</v>
      </c>
      <c r="C86" s="66" t="s">
        <v>210</v>
      </c>
      <c r="D86" s="67" t="s">
        <v>185</v>
      </c>
      <c r="E86" s="68" t="s">
        <v>192</v>
      </c>
      <c r="F86" s="69" t="s">
        <v>193</v>
      </c>
      <c r="G86" s="70">
        <v>1505</v>
      </c>
      <c r="H86" s="67" t="s">
        <v>208</v>
      </c>
      <c r="I86" s="67" t="s">
        <v>209</v>
      </c>
      <c r="J86" s="69" t="s">
        <v>151</v>
      </c>
      <c r="K86" s="71" t="s">
        <v>152</v>
      </c>
      <c r="L86" s="72" t="s">
        <v>152</v>
      </c>
      <c r="M86" s="73">
        <v>20943.893426</v>
      </c>
      <c r="N86" s="74">
        <v>10000</v>
      </c>
      <c r="O86" s="75">
        <v>209438934.26</v>
      </c>
    </row>
    <row r="87" spans="1:15" ht="15">
      <c r="A87" s="65" t="s">
        <v>210</v>
      </c>
      <c r="B87" s="65" t="s">
        <v>210</v>
      </c>
      <c r="C87" s="66" t="s">
        <v>210</v>
      </c>
      <c r="D87" s="67" t="s">
        <v>185</v>
      </c>
      <c r="E87" s="68" t="s">
        <v>192</v>
      </c>
      <c r="F87" s="69" t="s">
        <v>193</v>
      </c>
      <c r="G87" s="70">
        <v>1506</v>
      </c>
      <c r="H87" s="67" t="s">
        <v>211</v>
      </c>
      <c r="I87" s="67" t="s">
        <v>212</v>
      </c>
      <c r="J87" s="69" t="s">
        <v>198</v>
      </c>
      <c r="K87" s="71" t="s">
        <v>152</v>
      </c>
      <c r="L87" s="72" t="s">
        <v>152</v>
      </c>
      <c r="M87" s="73">
        <v>20917.956465</v>
      </c>
      <c r="N87" s="74">
        <v>9998.764538</v>
      </c>
      <c r="O87" s="75">
        <v>209153721.3</v>
      </c>
    </row>
    <row r="88" spans="1:15" ht="15">
      <c r="A88" s="65" t="s">
        <v>213</v>
      </c>
      <c r="B88" s="65" t="s">
        <v>213</v>
      </c>
      <c r="C88" s="66" t="s">
        <v>213</v>
      </c>
      <c r="D88" s="67" t="s">
        <v>146</v>
      </c>
      <c r="E88" s="68" t="s">
        <v>192</v>
      </c>
      <c r="F88" s="69" t="s">
        <v>193</v>
      </c>
      <c r="G88" s="70">
        <v>1506</v>
      </c>
      <c r="H88" s="67" t="s">
        <v>211</v>
      </c>
      <c r="I88" s="67" t="s">
        <v>212</v>
      </c>
      <c r="J88" s="69" t="s">
        <v>151</v>
      </c>
      <c r="K88" s="71" t="s">
        <v>152</v>
      </c>
      <c r="L88" s="72" t="s">
        <v>152</v>
      </c>
      <c r="M88" s="73">
        <v>75052.272436</v>
      </c>
      <c r="N88" s="74">
        <v>10000</v>
      </c>
      <c r="O88" s="75">
        <v>750522724.36</v>
      </c>
    </row>
    <row r="89" spans="1:15" ht="15">
      <c r="A89" s="65" t="s">
        <v>213</v>
      </c>
      <c r="B89" s="65" t="s">
        <v>213</v>
      </c>
      <c r="C89" s="66" t="s">
        <v>213</v>
      </c>
      <c r="D89" s="67" t="s">
        <v>146</v>
      </c>
      <c r="E89" s="68" t="s">
        <v>192</v>
      </c>
      <c r="F89" s="69" t="s">
        <v>193</v>
      </c>
      <c r="G89" s="70">
        <v>1507</v>
      </c>
      <c r="H89" s="67" t="s">
        <v>214</v>
      </c>
      <c r="I89" s="67" t="s">
        <v>215</v>
      </c>
      <c r="J89" s="69" t="s">
        <v>198</v>
      </c>
      <c r="K89" s="71" t="s">
        <v>152</v>
      </c>
      <c r="L89" s="72" t="s">
        <v>152</v>
      </c>
      <c r="M89" s="73">
        <v>75060.075205</v>
      </c>
      <c r="N89" s="74">
        <v>9998.657715</v>
      </c>
      <c r="O89" s="75">
        <v>750500000</v>
      </c>
    </row>
    <row r="90" spans="1:15" ht="15">
      <c r="A90" s="65" t="s">
        <v>213</v>
      </c>
      <c r="B90" s="65" t="s">
        <v>213</v>
      </c>
      <c r="C90" s="66" t="s">
        <v>213</v>
      </c>
      <c r="D90" s="67" t="s">
        <v>156</v>
      </c>
      <c r="E90" s="68" t="s">
        <v>192</v>
      </c>
      <c r="F90" s="69" t="s">
        <v>193</v>
      </c>
      <c r="G90" s="70">
        <v>1506</v>
      </c>
      <c r="H90" s="67" t="s">
        <v>211</v>
      </c>
      <c r="I90" s="67" t="s">
        <v>212</v>
      </c>
      <c r="J90" s="69" t="s">
        <v>151</v>
      </c>
      <c r="K90" s="71" t="s">
        <v>152</v>
      </c>
      <c r="L90" s="72" t="s">
        <v>152</v>
      </c>
      <c r="M90" s="73">
        <v>55343.83753</v>
      </c>
      <c r="N90" s="74">
        <v>10000</v>
      </c>
      <c r="O90" s="75">
        <v>553438375.3</v>
      </c>
    </row>
    <row r="91" spans="1:15" ht="15">
      <c r="A91" s="65" t="s">
        <v>213</v>
      </c>
      <c r="B91" s="65" t="s">
        <v>213</v>
      </c>
      <c r="C91" s="66" t="s">
        <v>213</v>
      </c>
      <c r="D91" s="67" t="s">
        <v>156</v>
      </c>
      <c r="E91" s="68" t="s">
        <v>192</v>
      </c>
      <c r="F91" s="69" t="s">
        <v>193</v>
      </c>
      <c r="G91" s="70">
        <v>1507</v>
      </c>
      <c r="H91" s="67" t="s">
        <v>214</v>
      </c>
      <c r="I91" s="67" t="s">
        <v>215</v>
      </c>
      <c r="J91" s="69" t="s">
        <v>198</v>
      </c>
      <c r="K91" s="71" t="s">
        <v>152</v>
      </c>
      <c r="L91" s="72" t="s">
        <v>152</v>
      </c>
      <c r="M91" s="73">
        <v>55347.42921</v>
      </c>
      <c r="N91" s="74">
        <v>9998.657714</v>
      </c>
      <c r="O91" s="75">
        <v>553400000</v>
      </c>
    </row>
    <row r="92" spans="1:15" ht="15">
      <c r="A92" s="65" t="s">
        <v>213</v>
      </c>
      <c r="B92" s="65" t="s">
        <v>213</v>
      </c>
      <c r="C92" s="66" t="s">
        <v>213</v>
      </c>
      <c r="D92" s="67" t="s">
        <v>159</v>
      </c>
      <c r="E92" s="68" t="s">
        <v>192</v>
      </c>
      <c r="F92" s="69" t="s">
        <v>193</v>
      </c>
      <c r="G92" s="70">
        <v>1506</v>
      </c>
      <c r="H92" s="67" t="s">
        <v>211</v>
      </c>
      <c r="I92" s="67" t="s">
        <v>212</v>
      </c>
      <c r="J92" s="69" t="s">
        <v>151</v>
      </c>
      <c r="K92" s="71" t="s">
        <v>152</v>
      </c>
      <c r="L92" s="72" t="s">
        <v>152</v>
      </c>
      <c r="M92" s="73">
        <v>20668.553525</v>
      </c>
      <c r="N92" s="74">
        <v>10000</v>
      </c>
      <c r="O92" s="75">
        <v>206685535.25</v>
      </c>
    </row>
    <row r="93" spans="1:15" ht="15">
      <c r="A93" s="65" t="s">
        <v>213</v>
      </c>
      <c r="B93" s="65" t="s">
        <v>213</v>
      </c>
      <c r="C93" s="66" t="s">
        <v>213</v>
      </c>
      <c r="D93" s="67" t="s">
        <v>159</v>
      </c>
      <c r="E93" s="68" t="s">
        <v>192</v>
      </c>
      <c r="F93" s="69" t="s">
        <v>193</v>
      </c>
      <c r="G93" s="70">
        <v>1507</v>
      </c>
      <c r="H93" s="67" t="s">
        <v>214</v>
      </c>
      <c r="I93" s="67" t="s">
        <v>215</v>
      </c>
      <c r="J93" s="69" t="s">
        <v>198</v>
      </c>
      <c r="K93" s="71" t="s">
        <v>152</v>
      </c>
      <c r="L93" s="72" t="s">
        <v>152</v>
      </c>
      <c r="M93" s="73">
        <v>20662.773534</v>
      </c>
      <c r="N93" s="74">
        <v>9998.657715</v>
      </c>
      <c r="O93" s="75">
        <v>206600000</v>
      </c>
    </row>
    <row r="94" spans="1:15" ht="15">
      <c r="A94" s="65" t="s">
        <v>213</v>
      </c>
      <c r="B94" s="65" t="s">
        <v>213</v>
      </c>
      <c r="C94" s="66" t="s">
        <v>213</v>
      </c>
      <c r="D94" s="67" t="s">
        <v>166</v>
      </c>
      <c r="E94" s="68" t="s">
        <v>192</v>
      </c>
      <c r="F94" s="69" t="s">
        <v>193</v>
      </c>
      <c r="G94" s="70">
        <v>1506</v>
      </c>
      <c r="H94" s="67" t="s">
        <v>211</v>
      </c>
      <c r="I94" s="67" t="s">
        <v>212</v>
      </c>
      <c r="J94" s="69" t="s">
        <v>151</v>
      </c>
      <c r="K94" s="71" t="s">
        <v>152</v>
      </c>
      <c r="L94" s="72" t="s">
        <v>152</v>
      </c>
      <c r="M94" s="73">
        <v>36787.544968</v>
      </c>
      <c r="N94" s="74">
        <v>10000</v>
      </c>
      <c r="O94" s="75">
        <v>367875449.68</v>
      </c>
    </row>
    <row r="95" spans="1:15" ht="15">
      <c r="A95" s="65" t="s">
        <v>213</v>
      </c>
      <c r="B95" s="65" t="s">
        <v>213</v>
      </c>
      <c r="C95" s="66" t="s">
        <v>213</v>
      </c>
      <c r="D95" s="67" t="s">
        <v>166</v>
      </c>
      <c r="E95" s="68" t="s">
        <v>192</v>
      </c>
      <c r="F95" s="69" t="s">
        <v>193</v>
      </c>
      <c r="G95" s="70">
        <v>1507</v>
      </c>
      <c r="H95" s="67" t="s">
        <v>214</v>
      </c>
      <c r="I95" s="67" t="s">
        <v>215</v>
      </c>
      <c r="J95" s="69" t="s">
        <v>198</v>
      </c>
      <c r="K95" s="71" t="s">
        <v>152</v>
      </c>
      <c r="L95" s="72" t="s">
        <v>152</v>
      </c>
      <c r="M95" s="73">
        <v>36784.937589</v>
      </c>
      <c r="N95" s="74">
        <v>9998.657714</v>
      </c>
      <c r="O95" s="75">
        <v>367800000</v>
      </c>
    </row>
    <row r="96" spans="1:15" ht="15">
      <c r="A96" s="65" t="s">
        <v>213</v>
      </c>
      <c r="B96" s="65" t="s">
        <v>213</v>
      </c>
      <c r="C96" s="66" t="s">
        <v>213</v>
      </c>
      <c r="D96" s="67" t="s">
        <v>171</v>
      </c>
      <c r="E96" s="68" t="s">
        <v>192</v>
      </c>
      <c r="F96" s="69" t="s">
        <v>193</v>
      </c>
      <c r="G96" s="70">
        <v>1506</v>
      </c>
      <c r="H96" s="67" t="s">
        <v>211</v>
      </c>
      <c r="I96" s="67" t="s">
        <v>212</v>
      </c>
      <c r="J96" s="69" t="s">
        <v>151</v>
      </c>
      <c r="K96" s="71" t="s">
        <v>152</v>
      </c>
      <c r="L96" s="72" t="s">
        <v>152</v>
      </c>
      <c r="M96" s="73">
        <v>10326.275774</v>
      </c>
      <c r="N96" s="74">
        <v>10000</v>
      </c>
      <c r="O96" s="75">
        <v>103262757.74</v>
      </c>
    </row>
    <row r="97" spans="1:15" ht="15">
      <c r="A97" s="65" t="s">
        <v>213</v>
      </c>
      <c r="B97" s="65" t="s">
        <v>213</v>
      </c>
      <c r="C97" s="66" t="s">
        <v>213</v>
      </c>
      <c r="D97" s="67" t="s">
        <v>171</v>
      </c>
      <c r="E97" s="68" t="s">
        <v>192</v>
      </c>
      <c r="F97" s="69" t="s">
        <v>193</v>
      </c>
      <c r="G97" s="70">
        <v>1507</v>
      </c>
      <c r="H97" s="67" t="s">
        <v>214</v>
      </c>
      <c r="I97" s="67" t="s">
        <v>215</v>
      </c>
      <c r="J97" s="69" t="s">
        <v>198</v>
      </c>
      <c r="K97" s="71" t="s">
        <v>152</v>
      </c>
      <c r="L97" s="72" t="s">
        <v>152</v>
      </c>
      <c r="M97" s="73">
        <v>10321.385425</v>
      </c>
      <c r="N97" s="74">
        <v>9998.657714</v>
      </c>
      <c r="O97" s="75">
        <v>103200000</v>
      </c>
    </row>
    <row r="98" spans="1:15" ht="15">
      <c r="A98" s="65" t="s">
        <v>213</v>
      </c>
      <c r="B98" s="65" t="s">
        <v>213</v>
      </c>
      <c r="C98" s="66" t="s">
        <v>213</v>
      </c>
      <c r="D98" s="67" t="s">
        <v>174</v>
      </c>
      <c r="E98" s="68" t="s">
        <v>192</v>
      </c>
      <c r="F98" s="69" t="s">
        <v>193</v>
      </c>
      <c r="G98" s="70">
        <v>1506</v>
      </c>
      <c r="H98" s="67" t="s">
        <v>211</v>
      </c>
      <c r="I98" s="67" t="s">
        <v>212</v>
      </c>
      <c r="J98" s="69" t="s">
        <v>151</v>
      </c>
      <c r="K98" s="71" t="s">
        <v>152</v>
      </c>
      <c r="L98" s="72" t="s">
        <v>152</v>
      </c>
      <c r="M98" s="73">
        <v>36903.559301</v>
      </c>
      <c r="N98" s="74">
        <v>10000</v>
      </c>
      <c r="O98" s="75">
        <v>369035593.01</v>
      </c>
    </row>
    <row r="99" spans="1:15" ht="15">
      <c r="A99" s="65" t="s">
        <v>213</v>
      </c>
      <c r="B99" s="65" t="s">
        <v>213</v>
      </c>
      <c r="C99" s="66" t="s">
        <v>213</v>
      </c>
      <c r="D99" s="67" t="s">
        <v>174</v>
      </c>
      <c r="E99" s="68" t="s">
        <v>192</v>
      </c>
      <c r="F99" s="69" t="s">
        <v>193</v>
      </c>
      <c r="G99" s="70">
        <v>1507</v>
      </c>
      <c r="H99" s="67" t="s">
        <v>214</v>
      </c>
      <c r="I99" s="67" t="s">
        <v>215</v>
      </c>
      <c r="J99" s="69" t="s">
        <v>198</v>
      </c>
      <c r="K99" s="71" t="s">
        <v>152</v>
      </c>
      <c r="L99" s="72" t="s">
        <v>152</v>
      </c>
      <c r="M99" s="73">
        <v>36904.953699</v>
      </c>
      <c r="N99" s="74">
        <v>9998.657714</v>
      </c>
      <c r="O99" s="75">
        <v>369000000</v>
      </c>
    </row>
    <row r="100" spans="1:15" ht="15">
      <c r="A100" s="65" t="s">
        <v>213</v>
      </c>
      <c r="B100" s="65" t="s">
        <v>213</v>
      </c>
      <c r="C100" s="66" t="s">
        <v>213</v>
      </c>
      <c r="D100" s="67" t="s">
        <v>185</v>
      </c>
      <c r="E100" s="68" t="s">
        <v>192</v>
      </c>
      <c r="F100" s="69" t="s">
        <v>193</v>
      </c>
      <c r="G100" s="70">
        <v>1506</v>
      </c>
      <c r="H100" s="67" t="s">
        <v>211</v>
      </c>
      <c r="I100" s="67" t="s">
        <v>212</v>
      </c>
      <c r="J100" s="69" t="s">
        <v>151</v>
      </c>
      <c r="K100" s="71" t="s">
        <v>152</v>
      </c>
      <c r="L100" s="72" t="s">
        <v>152</v>
      </c>
      <c r="M100" s="73">
        <v>20917.956465</v>
      </c>
      <c r="N100" s="74">
        <v>10000</v>
      </c>
      <c r="O100" s="75">
        <v>209179564.65</v>
      </c>
    </row>
    <row r="101" spans="1:15" ht="15">
      <c r="A101" s="65" t="s">
        <v>213</v>
      </c>
      <c r="B101" s="65" t="s">
        <v>213</v>
      </c>
      <c r="C101" s="66" t="s">
        <v>213</v>
      </c>
      <c r="D101" s="67" t="s">
        <v>185</v>
      </c>
      <c r="E101" s="68" t="s">
        <v>192</v>
      </c>
      <c r="F101" s="69" t="s">
        <v>193</v>
      </c>
      <c r="G101" s="70">
        <v>1507</v>
      </c>
      <c r="H101" s="67" t="s">
        <v>214</v>
      </c>
      <c r="I101" s="67" t="s">
        <v>215</v>
      </c>
      <c r="J101" s="69" t="s">
        <v>198</v>
      </c>
      <c r="K101" s="71" t="s">
        <v>152</v>
      </c>
      <c r="L101" s="72" t="s">
        <v>152</v>
      </c>
      <c r="M101" s="73">
        <v>20918.445342</v>
      </c>
      <c r="N101" s="74">
        <v>9998.657715</v>
      </c>
      <c r="O101" s="75">
        <v>209156374.9</v>
      </c>
    </row>
    <row r="102" spans="1:15" ht="15">
      <c r="A102" s="65" t="s">
        <v>216</v>
      </c>
      <c r="B102" s="65" t="s">
        <v>216</v>
      </c>
      <c r="C102" s="66" t="s">
        <v>216</v>
      </c>
      <c r="D102" s="67" t="s">
        <v>146</v>
      </c>
      <c r="E102" s="68" t="s">
        <v>192</v>
      </c>
      <c r="F102" s="69" t="s">
        <v>193</v>
      </c>
      <c r="G102" s="70">
        <v>1507</v>
      </c>
      <c r="H102" s="67" t="s">
        <v>214</v>
      </c>
      <c r="I102" s="67" t="s">
        <v>215</v>
      </c>
      <c r="J102" s="69" t="s">
        <v>151</v>
      </c>
      <c r="K102" s="71" t="s">
        <v>152</v>
      </c>
      <c r="L102" s="72" t="s">
        <v>152</v>
      </c>
      <c r="M102" s="73">
        <v>75060.075205</v>
      </c>
      <c r="N102" s="74">
        <v>10000</v>
      </c>
      <c r="O102" s="75">
        <v>750600752.05</v>
      </c>
    </row>
    <row r="103" spans="1:15" ht="15">
      <c r="A103" s="65" t="s">
        <v>216</v>
      </c>
      <c r="B103" s="65" t="s">
        <v>216</v>
      </c>
      <c r="C103" s="66" t="s">
        <v>216</v>
      </c>
      <c r="D103" s="67" t="s">
        <v>146</v>
      </c>
      <c r="E103" s="68" t="s">
        <v>192</v>
      </c>
      <c r="F103" s="69" t="s">
        <v>193</v>
      </c>
      <c r="G103" s="70">
        <v>1509</v>
      </c>
      <c r="H103" s="67" t="s">
        <v>217</v>
      </c>
      <c r="I103" s="67" t="s">
        <v>218</v>
      </c>
      <c r="J103" s="69" t="s">
        <v>198</v>
      </c>
      <c r="K103" s="71" t="s">
        <v>152</v>
      </c>
      <c r="L103" s="72" t="s">
        <v>152</v>
      </c>
      <c r="M103" s="73">
        <v>75080.295452</v>
      </c>
      <c r="N103" s="74">
        <v>9994.633019</v>
      </c>
      <c r="O103" s="75">
        <v>750400000</v>
      </c>
    </row>
    <row r="104" spans="1:15" ht="15">
      <c r="A104" s="65" t="s">
        <v>216</v>
      </c>
      <c r="B104" s="65" t="s">
        <v>216</v>
      </c>
      <c r="C104" s="66" t="s">
        <v>216</v>
      </c>
      <c r="D104" s="67" t="s">
        <v>156</v>
      </c>
      <c r="E104" s="68" t="s">
        <v>192</v>
      </c>
      <c r="F104" s="69" t="s">
        <v>193</v>
      </c>
      <c r="G104" s="70">
        <v>1507</v>
      </c>
      <c r="H104" s="67" t="s">
        <v>214</v>
      </c>
      <c r="I104" s="67" t="s">
        <v>215</v>
      </c>
      <c r="J104" s="69" t="s">
        <v>151</v>
      </c>
      <c r="K104" s="71" t="s">
        <v>152</v>
      </c>
      <c r="L104" s="72" t="s">
        <v>152</v>
      </c>
      <c r="M104" s="73">
        <v>55347.42921</v>
      </c>
      <c r="N104" s="74">
        <v>10000</v>
      </c>
      <c r="O104" s="75">
        <v>553474292.1</v>
      </c>
    </row>
    <row r="105" spans="1:15" ht="15">
      <c r="A105" s="65" t="s">
        <v>216</v>
      </c>
      <c r="B105" s="65" t="s">
        <v>216</v>
      </c>
      <c r="C105" s="66" t="s">
        <v>216</v>
      </c>
      <c r="D105" s="67" t="s">
        <v>156</v>
      </c>
      <c r="E105" s="68" t="s">
        <v>192</v>
      </c>
      <c r="F105" s="69" t="s">
        <v>193</v>
      </c>
      <c r="G105" s="70">
        <v>1509</v>
      </c>
      <c r="H105" s="67" t="s">
        <v>217</v>
      </c>
      <c r="I105" s="67" t="s">
        <v>218</v>
      </c>
      <c r="J105" s="69" t="s">
        <v>198</v>
      </c>
      <c r="K105" s="71" t="s">
        <v>152</v>
      </c>
      <c r="L105" s="72" t="s">
        <v>152</v>
      </c>
      <c r="M105" s="73">
        <v>55359.711451</v>
      </c>
      <c r="N105" s="74">
        <v>9994.633019</v>
      </c>
      <c r="O105" s="75">
        <v>553300000</v>
      </c>
    </row>
    <row r="106" spans="1:15" ht="15">
      <c r="A106" s="65" t="s">
        <v>216</v>
      </c>
      <c r="B106" s="65" t="s">
        <v>216</v>
      </c>
      <c r="C106" s="66" t="s">
        <v>216</v>
      </c>
      <c r="D106" s="67" t="s">
        <v>159</v>
      </c>
      <c r="E106" s="68" t="s">
        <v>192</v>
      </c>
      <c r="F106" s="69" t="s">
        <v>193</v>
      </c>
      <c r="G106" s="70">
        <v>1507</v>
      </c>
      <c r="H106" s="67" t="s">
        <v>214</v>
      </c>
      <c r="I106" s="67" t="s">
        <v>215</v>
      </c>
      <c r="J106" s="69" t="s">
        <v>151</v>
      </c>
      <c r="K106" s="71" t="s">
        <v>152</v>
      </c>
      <c r="L106" s="72" t="s">
        <v>152</v>
      </c>
      <c r="M106" s="73">
        <v>20662.773534</v>
      </c>
      <c r="N106" s="74">
        <v>10000</v>
      </c>
      <c r="O106" s="75">
        <v>206627735.34</v>
      </c>
    </row>
    <row r="107" spans="1:15" ht="15">
      <c r="A107" s="65" t="s">
        <v>216</v>
      </c>
      <c r="B107" s="65" t="s">
        <v>216</v>
      </c>
      <c r="C107" s="66" t="s">
        <v>216</v>
      </c>
      <c r="D107" s="67" t="s">
        <v>159</v>
      </c>
      <c r="E107" s="68" t="s">
        <v>192</v>
      </c>
      <c r="F107" s="69" t="s">
        <v>193</v>
      </c>
      <c r="G107" s="70">
        <v>1509</v>
      </c>
      <c r="H107" s="67" t="s">
        <v>217</v>
      </c>
      <c r="I107" s="67" t="s">
        <v>218</v>
      </c>
      <c r="J107" s="69" t="s">
        <v>198</v>
      </c>
      <c r="K107" s="71" t="s">
        <v>152</v>
      </c>
      <c r="L107" s="72" t="s">
        <v>152</v>
      </c>
      <c r="M107" s="73">
        <v>20656.086082</v>
      </c>
      <c r="N107" s="74">
        <v>9994.633019</v>
      </c>
      <c r="O107" s="75">
        <v>206450000</v>
      </c>
    </row>
    <row r="108" spans="1:15" ht="15">
      <c r="A108" s="65" t="s">
        <v>216</v>
      </c>
      <c r="B108" s="65" t="s">
        <v>216</v>
      </c>
      <c r="C108" s="66" t="s">
        <v>216</v>
      </c>
      <c r="D108" s="67" t="s">
        <v>166</v>
      </c>
      <c r="E108" s="68" t="s">
        <v>192</v>
      </c>
      <c r="F108" s="69" t="s">
        <v>193</v>
      </c>
      <c r="G108" s="70">
        <v>1507</v>
      </c>
      <c r="H108" s="67" t="s">
        <v>214</v>
      </c>
      <c r="I108" s="67" t="s">
        <v>215</v>
      </c>
      <c r="J108" s="69" t="s">
        <v>151</v>
      </c>
      <c r="K108" s="71" t="s">
        <v>152</v>
      </c>
      <c r="L108" s="72" t="s">
        <v>152</v>
      </c>
      <c r="M108" s="73">
        <v>36784.937589</v>
      </c>
      <c r="N108" s="74">
        <v>10000</v>
      </c>
      <c r="O108" s="75">
        <v>367849375.89</v>
      </c>
    </row>
    <row r="109" spans="1:15" ht="15">
      <c r="A109" s="65" t="s">
        <v>216</v>
      </c>
      <c r="B109" s="65" t="s">
        <v>216</v>
      </c>
      <c r="C109" s="66" t="s">
        <v>216</v>
      </c>
      <c r="D109" s="67" t="s">
        <v>166</v>
      </c>
      <c r="E109" s="68" t="s">
        <v>192</v>
      </c>
      <c r="F109" s="69" t="s">
        <v>193</v>
      </c>
      <c r="G109" s="70">
        <v>1509</v>
      </c>
      <c r="H109" s="67" t="s">
        <v>217</v>
      </c>
      <c r="I109" s="67" t="s">
        <v>218</v>
      </c>
      <c r="J109" s="69" t="s">
        <v>198</v>
      </c>
      <c r="K109" s="71" t="s">
        <v>152</v>
      </c>
      <c r="L109" s="72" t="s">
        <v>152</v>
      </c>
      <c r="M109" s="73">
        <v>36784.742301</v>
      </c>
      <c r="N109" s="74">
        <v>9994.633019</v>
      </c>
      <c r="O109" s="75">
        <v>367650000</v>
      </c>
    </row>
    <row r="110" spans="1:15" ht="15">
      <c r="A110" s="65" t="s">
        <v>216</v>
      </c>
      <c r="B110" s="65" t="s">
        <v>216</v>
      </c>
      <c r="C110" s="66" t="s">
        <v>216</v>
      </c>
      <c r="D110" s="67" t="s">
        <v>171</v>
      </c>
      <c r="E110" s="68" t="s">
        <v>192</v>
      </c>
      <c r="F110" s="69" t="s">
        <v>193</v>
      </c>
      <c r="G110" s="70">
        <v>1507</v>
      </c>
      <c r="H110" s="67" t="s">
        <v>214</v>
      </c>
      <c r="I110" s="67" t="s">
        <v>215</v>
      </c>
      <c r="J110" s="69" t="s">
        <v>151</v>
      </c>
      <c r="K110" s="71" t="s">
        <v>152</v>
      </c>
      <c r="L110" s="72" t="s">
        <v>152</v>
      </c>
      <c r="M110" s="73">
        <v>10321.385425</v>
      </c>
      <c r="N110" s="74">
        <v>10000</v>
      </c>
      <c r="O110" s="75">
        <v>103213854.25</v>
      </c>
    </row>
    <row r="111" spans="1:15" ht="15">
      <c r="A111" s="65" t="s">
        <v>216</v>
      </c>
      <c r="B111" s="65" t="s">
        <v>216</v>
      </c>
      <c r="C111" s="66" t="s">
        <v>216</v>
      </c>
      <c r="D111" s="67" t="s">
        <v>171</v>
      </c>
      <c r="E111" s="68" t="s">
        <v>192</v>
      </c>
      <c r="F111" s="69" t="s">
        <v>193</v>
      </c>
      <c r="G111" s="70">
        <v>1509</v>
      </c>
      <c r="H111" s="67" t="s">
        <v>217</v>
      </c>
      <c r="I111" s="67" t="s">
        <v>218</v>
      </c>
      <c r="J111" s="69" t="s">
        <v>198</v>
      </c>
      <c r="K111" s="71" t="s">
        <v>152</v>
      </c>
      <c r="L111" s="72" t="s">
        <v>152</v>
      </c>
      <c r="M111" s="73">
        <v>10305.530959</v>
      </c>
      <c r="N111" s="74">
        <v>9994.633019</v>
      </c>
      <c r="O111" s="75">
        <v>103000000</v>
      </c>
    </row>
    <row r="112" spans="1:15" ht="15">
      <c r="A112" s="65" t="s">
        <v>216</v>
      </c>
      <c r="B112" s="65" t="s">
        <v>216</v>
      </c>
      <c r="C112" s="66" t="s">
        <v>216</v>
      </c>
      <c r="D112" s="67" t="s">
        <v>174</v>
      </c>
      <c r="E112" s="68" t="s">
        <v>192</v>
      </c>
      <c r="F112" s="69" t="s">
        <v>193</v>
      </c>
      <c r="G112" s="70">
        <v>1507</v>
      </c>
      <c r="H112" s="67" t="s">
        <v>214</v>
      </c>
      <c r="I112" s="67" t="s">
        <v>215</v>
      </c>
      <c r="J112" s="69" t="s">
        <v>151</v>
      </c>
      <c r="K112" s="71" t="s">
        <v>152</v>
      </c>
      <c r="L112" s="72" t="s">
        <v>152</v>
      </c>
      <c r="M112" s="73">
        <v>36904.953699</v>
      </c>
      <c r="N112" s="74">
        <v>10000</v>
      </c>
      <c r="O112" s="75">
        <v>369049536.99</v>
      </c>
    </row>
    <row r="113" spans="1:15" ht="15">
      <c r="A113" s="65" t="s">
        <v>216</v>
      </c>
      <c r="B113" s="65" t="s">
        <v>216</v>
      </c>
      <c r="C113" s="66" t="s">
        <v>216</v>
      </c>
      <c r="D113" s="67" t="s">
        <v>174</v>
      </c>
      <c r="E113" s="68" t="s">
        <v>192</v>
      </c>
      <c r="F113" s="69" t="s">
        <v>193</v>
      </c>
      <c r="G113" s="70">
        <v>1509</v>
      </c>
      <c r="H113" s="67" t="s">
        <v>217</v>
      </c>
      <c r="I113" s="67" t="s">
        <v>218</v>
      </c>
      <c r="J113" s="69" t="s">
        <v>198</v>
      </c>
      <c r="K113" s="71" t="s">
        <v>152</v>
      </c>
      <c r="L113" s="72" t="s">
        <v>152</v>
      </c>
      <c r="M113" s="73">
        <v>36904.80674</v>
      </c>
      <c r="N113" s="74">
        <v>9994.633019</v>
      </c>
      <c r="O113" s="75">
        <v>368850000</v>
      </c>
    </row>
    <row r="114" spans="1:15" ht="15">
      <c r="A114" s="65" t="s">
        <v>216</v>
      </c>
      <c r="B114" s="65" t="s">
        <v>216</v>
      </c>
      <c r="C114" s="66" t="s">
        <v>216</v>
      </c>
      <c r="D114" s="67" t="s">
        <v>185</v>
      </c>
      <c r="E114" s="68" t="s">
        <v>192</v>
      </c>
      <c r="F114" s="69" t="s">
        <v>193</v>
      </c>
      <c r="G114" s="70">
        <v>1507</v>
      </c>
      <c r="H114" s="67" t="s">
        <v>214</v>
      </c>
      <c r="I114" s="67" t="s">
        <v>215</v>
      </c>
      <c r="J114" s="69" t="s">
        <v>151</v>
      </c>
      <c r="K114" s="71" t="s">
        <v>152</v>
      </c>
      <c r="L114" s="72" t="s">
        <v>152</v>
      </c>
      <c r="M114" s="73">
        <v>20918.445342</v>
      </c>
      <c r="N114" s="74">
        <v>10000</v>
      </c>
      <c r="O114" s="75">
        <v>209184453.42</v>
      </c>
    </row>
    <row r="115" spans="1:15" ht="15">
      <c r="A115" s="65" t="s">
        <v>216</v>
      </c>
      <c r="B115" s="65" t="s">
        <v>216</v>
      </c>
      <c r="C115" s="66" t="s">
        <v>216</v>
      </c>
      <c r="D115" s="67" t="s">
        <v>185</v>
      </c>
      <c r="E115" s="68" t="s">
        <v>192</v>
      </c>
      <c r="F115" s="69" t="s">
        <v>193</v>
      </c>
      <c r="G115" s="70">
        <v>1509</v>
      </c>
      <c r="H115" s="67" t="s">
        <v>217</v>
      </c>
      <c r="I115" s="67" t="s">
        <v>218</v>
      </c>
      <c r="J115" s="69" t="s">
        <v>198</v>
      </c>
      <c r="K115" s="71" t="s">
        <v>152</v>
      </c>
      <c r="L115" s="72" t="s">
        <v>152</v>
      </c>
      <c r="M115" s="73">
        <v>20908.827014</v>
      </c>
      <c r="N115" s="74">
        <v>9994.633021</v>
      </c>
      <c r="O115" s="75">
        <v>208976052.9</v>
      </c>
    </row>
    <row r="116" spans="1:15" ht="15">
      <c r="A116" s="65" t="s">
        <v>219</v>
      </c>
      <c r="B116" s="65" t="s">
        <v>219</v>
      </c>
      <c r="C116" s="66" t="s">
        <v>219</v>
      </c>
      <c r="D116" s="67" t="s">
        <v>146</v>
      </c>
      <c r="E116" s="68" t="s">
        <v>192</v>
      </c>
      <c r="F116" s="69" t="s">
        <v>193</v>
      </c>
      <c r="G116" s="70">
        <v>1509</v>
      </c>
      <c r="H116" s="67" t="s">
        <v>217</v>
      </c>
      <c r="I116" s="67" t="s">
        <v>218</v>
      </c>
      <c r="J116" s="69" t="s">
        <v>151</v>
      </c>
      <c r="K116" s="71" t="s">
        <v>152</v>
      </c>
      <c r="L116" s="72" t="s">
        <v>152</v>
      </c>
      <c r="M116" s="73">
        <v>75080.295452</v>
      </c>
      <c r="N116" s="74">
        <v>10000</v>
      </c>
      <c r="O116" s="75">
        <v>750802954.52</v>
      </c>
    </row>
    <row r="117" spans="1:15" ht="15">
      <c r="A117" s="65" t="s">
        <v>219</v>
      </c>
      <c r="B117" s="65" t="s">
        <v>219</v>
      </c>
      <c r="C117" s="66" t="s">
        <v>219</v>
      </c>
      <c r="D117" s="67" t="s">
        <v>146</v>
      </c>
      <c r="E117" s="68" t="s">
        <v>192</v>
      </c>
      <c r="F117" s="69" t="s">
        <v>193</v>
      </c>
      <c r="G117" s="70">
        <v>1511</v>
      </c>
      <c r="H117" s="67" t="s">
        <v>220</v>
      </c>
      <c r="I117" s="67" t="s">
        <v>221</v>
      </c>
      <c r="J117" s="69" t="s">
        <v>198</v>
      </c>
      <c r="K117" s="71" t="s">
        <v>152</v>
      </c>
      <c r="L117" s="72" t="s">
        <v>152</v>
      </c>
      <c r="M117" s="73">
        <v>75085.078562</v>
      </c>
      <c r="N117" s="74">
        <v>9998.657714</v>
      </c>
      <c r="O117" s="75">
        <v>750750000</v>
      </c>
    </row>
    <row r="118" spans="1:15" ht="15">
      <c r="A118" s="65" t="s">
        <v>219</v>
      </c>
      <c r="B118" s="65" t="s">
        <v>219</v>
      </c>
      <c r="C118" s="66" t="s">
        <v>219</v>
      </c>
      <c r="D118" s="67" t="s">
        <v>156</v>
      </c>
      <c r="E118" s="68" t="s">
        <v>192</v>
      </c>
      <c r="F118" s="69" t="s">
        <v>193</v>
      </c>
      <c r="G118" s="70">
        <v>1509</v>
      </c>
      <c r="H118" s="67" t="s">
        <v>217</v>
      </c>
      <c r="I118" s="67" t="s">
        <v>218</v>
      </c>
      <c r="J118" s="69" t="s">
        <v>151</v>
      </c>
      <c r="K118" s="71" t="s">
        <v>152</v>
      </c>
      <c r="L118" s="72" t="s">
        <v>152</v>
      </c>
      <c r="M118" s="73">
        <v>55359.711451</v>
      </c>
      <c r="N118" s="74">
        <v>10000</v>
      </c>
      <c r="O118" s="75">
        <v>553597114.51</v>
      </c>
    </row>
    <row r="119" spans="1:15" ht="15">
      <c r="A119" s="65" t="s">
        <v>219</v>
      </c>
      <c r="B119" s="65" t="s">
        <v>219</v>
      </c>
      <c r="C119" s="66" t="s">
        <v>219</v>
      </c>
      <c r="D119" s="67" t="s">
        <v>156</v>
      </c>
      <c r="E119" s="68" t="s">
        <v>192</v>
      </c>
      <c r="F119" s="69" t="s">
        <v>193</v>
      </c>
      <c r="G119" s="70">
        <v>1511</v>
      </c>
      <c r="H119" s="67" t="s">
        <v>220</v>
      </c>
      <c r="I119" s="67" t="s">
        <v>221</v>
      </c>
      <c r="J119" s="69" t="s">
        <v>198</v>
      </c>
      <c r="K119" s="71" t="s">
        <v>152</v>
      </c>
      <c r="L119" s="72" t="s">
        <v>152</v>
      </c>
      <c r="M119" s="73">
        <v>55361.43108</v>
      </c>
      <c r="N119" s="74">
        <v>9998.657715</v>
      </c>
      <c r="O119" s="75">
        <v>553540000</v>
      </c>
    </row>
    <row r="120" spans="1:15" ht="15">
      <c r="A120" s="65" t="s">
        <v>219</v>
      </c>
      <c r="B120" s="65" t="s">
        <v>219</v>
      </c>
      <c r="C120" s="66" t="s">
        <v>219</v>
      </c>
      <c r="D120" s="67" t="s">
        <v>159</v>
      </c>
      <c r="E120" s="68" t="s">
        <v>192</v>
      </c>
      <c r="F120" s="69" t="s">
        <v>193</v>
      </c>
      <c r="G120" s="70">
        <v>1509</v>
      </c>
      <c r="H120" s="67" t="s">
        <v>217</v>
      </c>
      <c r="I120" s="67" t="s">
        <v>218</v>
      </c>
      <c r="J120" s="69" t="s">
        <v>151</v>
      </c>
      <c r="K120" s="71" t="s">
        <v>152</v>
      </c>
      <c r="L120" s="72" t="s">
        <v>152</v>
      </c>
      <c r="M120" s="73">
        <v>20656.086082</v>
      </c>
      <c r="N120" s="74">
        <v>10000</v>
      </c>
      <c r="O120" s="75">
        <v>206560860.82</v>
      </c>
    </row>
    <row r="121" spans="1:15" ht="15">
      <c r="A121" s="65" t="s">
        <v>219</v>
      </c>
      <c r="B121" s="65" t="s">
        <v>219</v>
      </c>
      <c r="C121" s="66" t="s">
        <v>219</v>
      </c>
      <c r="D121" s="67" t="s">
        <v>159</v>
      </c>
      <c r="E121" s="68" t="s">
        <v>192</v>
      </c>
      <c r="F121" s="69" t="s">
        <v>193</v>
      </c>
      <c r="G121" s="70">
        <v>1511</v>
      </c>
      <c r="H121" s="67" t="s">
        <v>220</v>
      </c>
      <c r="I121" s="67" t="s">
        <v>221</v>
      </c>
      <c r="J121" s="69" t="s">
        <v>198</v>
      </c>
      <c r="K121" s="71" t="s">
        <v>152</v>
      </c>
      <c r="L121" s="72" t="s">
        <v>152</v>
      </c>
      <c r="M121" s="73">
        <v>20654.77246</v>
      </c>
      <c r="N121" s="74">
        <v>9998.657715</v>
      </c>
      <c r="O121" s="75">
        <v>206520000</v>
      </c>
    </row>
    <row r="122" spans="1:15" ht="15">
      <c r="A122" s="65" t="s">
        <v>219</v>
      </c>
      <c r="B122" s="65" t="s">
        <v>219</v>
      </c>
      <c r="C122" s="66" t="s">
        <v>219</v>
      </c>
      <c r="D122" s="67" t="s">
        <v>166</v>
      </c>
      <c r="E122" s="68" t="s">
        <v>192</v>
      </c>
      <c r="F122" s="69" t="s">
        <v>193</v>
      </c>
      <c r="G122" s="70">
        <v>1509</v>
      </c>
      <c r="H122" s="67" t="s">
        <v>217</v>
      </c>
      <c r="I122" s="67" t="s">
        <v>218</v>
      </c>
      <c r="J122" s="69" t="s">
        <v>151</v>
      </c>
      <c r="K122" s="71" t="s">
        <v>152</v>
      </c>
      <c r="L122" s="72" t="s">
        <v>152</v>
      </c>
      <c r="M122" s="73">
        <v>36784.742301</v>
      </c>
      <c r="N122" s="74">
        <v>10000</v>
      </c>
      <c r="O122" s="75">
        <v>367847423.01</v>
      </c>
    </row>
    <row r="123" spans="1:15" ht="15">
      <c r="A123" s="65" t="s">
        <v>219</v>
      </c>
      <c r="B123" s="65" t="s">
        <v>219</v>
      </c>
      <c r="C123" s="66" t="s">
        <v>219</v>
      </c>
      <c r="D123" s="67" t="s">
        <v>166</v>
      </c>
      <c r="E123" s="68" t="s">
        <v>192</v>
      </c>
      <c r="F123" s="69" t="s">
        <v>193</v>
      </c>
      <c r="G123" s="70">
        <v>1511</v>
      </c>
      <c r="H123" s="67" t="s">
        <v>220</v>
      </c>
      <c r="I123" s="67" t="s">
        <v>221</v>
      </c>
      <c r="J123" s="69" t="s">
        <v>198</v>
      </c>
      <c r="K123" s="71" t="s">
        <v>152</v>
      </c>
      <c r="L123" s="72" t="s">
        <v>152</v>
      </c>
      <c r="M123" s="73">
        <v>4898.717893</v>
      </c>
      <c r="N123" s="74">
        <v>9998.657714</v>
      </c>
      <c r="O123" s="75">
        <v>48980603.45</v>
      </c>
    </row>
    <row r="124" spans="1:15" ht="15">
      <c r="A124" s="65" t="s">
        <v>219</v>
      </c>
      <c r="B124" s="65" t="s">
        <v>219</v>
      </c>
      <c r="C124" s="66" t="s">
        <v>219</v>
      </c>
      <c r="D124" s="67" t="s">
        <v>166</v>
      </c>
      <c r="E124" s="68" t="s">
        <v>192</v>
      </c>
      <c r="F124" s="69" t="s">
        <v>193</v>
      </c>
      <c r="G124" s="70">
        <v>1511</v>
      </c>
      <c r="H124" s="67" t="s">
        <v>220</v>
      </c>
      <c r="I124" s="67" t="s">
        <v>221</v>
      </c>
      <c r="J124" s="69" t="s">
        <v>198</v>
      </c>
      <c r="K124" s="71" t="s">
        <v>152</v>
      </c>
      <c r="L124" s="72" t="s">
        <v>152</v>
      </c>
      <c r="M124" s="73">
        <v>31886.87593</v>
      </c>
      <c r="N124" s="74">
        <v>9998.660452</v>
      </c>
      <c r="O124" s="75">
        <v>318826045.3</v>
      </c>
    </row>
    <row r="125" spans="1:15" ht="15">
      <c r="A125" s="65" t="s">
        <v>219</v>
      </c>
      <c r="B125" s="65" t="s">
        <v>219</v>
      </c>
      <c r="C125" s="66" t="s">
        <v>219</v>
      </c>
      <c r="D125" s="67" t="s">
        <v>171</v>
      </c>
      <c r="E125" s="68" t="s">
        <v>192</v>
      </c>
      <c r="F125" s="69" t="s">
        <v>193</v>
      </c>
      <c r="G125" s="70">
        <v>1509</v>
      </c>
      <c r="H125" s="67" t="s">
        <v>217</v>
      </c>
      <c r="I125" s="67" t="s">
        <v>218</v>
      </c>
      <c r="J125" s="69" t="s">
        <v>151</v>
      </c>
      <c r="K125" s="71" t="s">
        <v>152</v>
      </c>
      <c r="L125" s="72" t="s">
        <v>152</v>
      </c>
      <c r="M125" s="73">
        <v>10305.530959</v>
      </c>
      <c r="N125" s="74">
        <v>10000</v>
      </c>
      <c r="O125" s="75">
        <v>103055309.59</v>
      </c>
    </row>
    <row r="126" spans="1:15" ht="15">
      <c r="A126" s="65" t="s">
        <v>219</v>
      </c>
      <c r="B126" s="65" t="s">
        <v>219</v>
      </c>
      <c r="C126" s="66" t="s">
        <v>219</v>
      </c>
      <c r="D126" s="67" t="s">
        <v>171</v>
      </c>
      <c r="E126" s="68" t="s">
        <v>192</v>
      </c>
      <c r="F126" s="69" t="s">
        <v>193</v>
      </c>
      <c r="G126" s="70">
        <v>1511</v>
      </c>
      <c r="H126" s="67" t="s">
        <v>220</v>
      </c>
      <c r="I126" s="67" t="s">
        <v>221</v>
      </c>
      <c r="J126" s="69" t="s">
        <v>198</v>
      </c>
      <c r="K126" s="71" t="s">
        <v>152</v>
      </c>
      <c r="L126" s="72" t="s">
        <v>152</v>
      </c>
      <c r="M126" s="73">
        <v>10301.379918</v>
      </c>
      <c r="N126" s="74">
        <v>9998.660453</v>
      </c>
      <c r="O126" s="75">
        <v>103000000</v>
      </c>
    </row>
    <row r="127" spans="1:15" ht="15">
      <c r="A127" s="65" t="s">
        <v>219</v>
      </c>
      <c r="B127" s="65" t="s">
        <v>219</v>
      </c>
      <c r="C127" s="66" t="s">
        <v>219</v>
      </c>
      <c r="D127" s="67" t="s">
        <v>174</v>
      </c>
      <c r="E127" s="68" t="s">
        <v>192</v>
      </c>
      <c r="F127" s="69" t="s">
        <v>193</v>
      </c>
      <c r="G127" s="70">
        <v>1509</v>
      </c>
      <c r="H127" s="67" t="s">
        <v>217</v>
      </c>
      <c r="I127" s="67" t="s">
        <v>218</v>
      </c>
      <c r="J127" s="69" t="s">
        <v>151</v>
      </c>
      <c r="K127" s="71" t="s">
        <v>152</v>
      </c>
      <c r="L127" s="72" t="s">
        <v>152</v>
      </c>
      <c r="M127" s="73">
        <v>36904.80674</v>
      </c>
      <c r="N127" s="74">
        <v>10000</v>
      </c>
      <c r="O127" s="75">
        <v>369048067.4</v>
      </c>
    </row>
    <row r="128" spans="1:15" ht="15">
      <c r="A128" s="65" t="s">
        <v>219</v>
      </c>
      <c r="B128" s="65" t="s">
        <v>219</v>
      </c>
      <c r="C128" s="66" t="s">
        <v>219</v>
      </c>
      <c r="D128" s="67" t="s">
        <v>174</v>
      </c>
      <c r="E128" s="68" t="s">
        <v>192</v>
      </c>
      <c r="F128" s="69" t="s">
        <v>193</v>
      </c>
      <c r="G128" s="70">
        <v>1511</v>
      </c>
      <c r="H128" s="67" t="s">
        <v>220</v>
      </c>
      <c r="I128" s="67" t="s">
        <v>221</v>
      </c>
      <c r="J128" s="69" t="s">
        <v>198</v>
      </c>
      <c r="K128" s="71" t="s">
        <v>152</v>
      </c>
      <c r="L128" s="72" t="s">
        <v>152</v>
      </c>
      <c r="M128" s="73">
        <v>36904.943589</v>
      </c>
      <c r="N128" s="74">
        <v>9998.660453</v>
      </c>
      <c r="O128" s="75">
        <v>369000000</v>
      </c>
    </row>
    <row r="129" spans="1:15" ht="15">
      <c r="A129" s="65" t="s">
        <v>219</v>
      </c>
      <c r="B129" s="65" t="s">
        <v>219</v>
      </c>
      <c r="C129" s="66" t="s">
        <v>219</v>
      </c>
      <c r="D129" s="67" t="s">
        <v>185</v>
      </c>
      <c r="E129" s="68" t="s">
        <v>192</v>
      </c>
      <c r="F129" s="69" t="s">
        <v>193</v>
      </c>
      <c r="G129" s="70">
        <v>1509</v>
      </c>
      <c r="H129" s="67" t="s">
        <v>217</v>
      </c>
      <c r="I129" s="67" t="s">
        <v>218</v>
      </c>
      <c r="J129" s="69" t="s">
        <v>151</v>
      </c>
      <c r="K129" s="71" t="s">
        <v>152</v>
      </c>
      <c r="L129" s="72" t="s">
        <v>152</v>
      </c>
      <c r="M129" s="73">
        <v>20908.827014</v>
      </c>
      <c r="N129" s="74">
        <v>10000</v>
      </c>
      <c r="O129" s="75">
        <v>209088270.14</v>
      </c>
    </row>
    <row r="130" spans="1:15" ht="15">
      <c r="A130" s="65" t="s">
        <v>219</v>
      </c>
      <c r="B130" s="65" t="s">
        <v>219</v>
      </c>
      <c r="C130" s="66" t="s">
        <v>219</v>
      </c>
      <c r="D130" s="67" t="s">
        <v>185</v>
      </c>
      <c r="E130" s="68" t="s">
        <v>192</v>
      </c>
      <c r="F130" s="69" t="s">
        <v>193</v>
      </c>
      <c r="G130" s="70">
        <v>1511</v>
      </c>
      <c r="H130" s="67" t="s">
        <v>220</v>
      </c>
      <c r="I130" s="67" t="s">
        <v>221</v>
      </c>
      <c r="J130" s="69" t="s">
        <v>198</v>
      </c>
      <c r="K130" s="71" t="s">
        <v>152</v>
      </c>
      <c r="L130" s="72" t="s">
        <v>152</v>
      </c>
      <c r="M130" s="73">
        <v>20906.800563</v>
      </c>
      <c r="N130" s="74">
        <v>9998.660454</v>
      </c>
      <c r="O130" s="75">
        <v>209040000</v>
      </c>
    </row>
    <row r="131" spans="1:15" ht="15">
      <c r="A131" s="65" t="s">
        <v>222</v>
      </c>
      <c r="B131" s="65" t="s">
        <v>222</v>
      </c>
      <c r="C131" s="66" t="s">
        <v>222</v>
      </c>
      <c r="D131" s="67" t="s">
        <v>146</v>
      </c>
      <c r="E131" s="68" t="s">
        <v>192</v>
      </c>
      <c r="F131" s="69" t="s">
        <v>193</v>
      </c>
      <c r="G131" s="70">
        <v>1511</v>
      </c>
      <c r="H131" s="67" t="s">
        <v>220</v>
      </c>
      <c r="I131" s="67" t="s">
        <v>221</v>
      </c>
      <c r="J131" s="69" t="s">
        <v>151</v>
      </c>
      <c r="K131" s="71" t="s">
        <v>152</v>
      </c>
      <c r="L131" s="72" t="s">
        <v>152</v>
      </c>
      <c r="M131" s="73">
        <v>75085.078562</v>
      </c>
      <c r="N131" s="74">
        <v>10000</v>
      </c>
      <c r="O131" s="75">
        <v>750850785.62</v>
      </c>
    </row>
    <row r="132" spans="1:15" ht="15">
      <c r="A132" s="65" t="s">
        <v>222</v>
      </c>
      <c r="B132" s="65" t="s">
        <v>222</v>
      </c>
      <c r="C132" s="66" t="s">
        <v>222</v>
      </c>
      <c r="D132" s="67" t="s">
        <v>146</v>
      </c>
      <c r="E132" s="68" t="s">
        <v>192</v>
      </c>
      <c r="F132" s="69" t="s">
        <v>193</v>
      </c>
      <c r="G132" s="70">
        <v>1519</v>
      </c>
      <c r="H132" s="67" t="s">
        <v>223</v>
      </c>
      <c r="I132" s="67" t="s">
        <v>224</v>
      </c>
      <c r="J132" s="69" t="s">
        <v>198</v>
      </c>
      <c r="K132" s="71" t="s">
        <v>152</v>
      </c>
      <c r="L132" s="72" t="s">
        <v>152</v>
      </c>
      <c r="M132" s="73">
        <v>75095.568493</v>
      </c>
      <c r="N132" s="74">
        <v>9997.261024</v>
      </c>
      <c r="O132" s="75">
        <v>750750000</v>
      </c>
    </row>
    <row r="133" spans="1:15" ht="15">
      <c r="A133" s="65" t="s">
        <v>222</v>
      </c>
      <c r="B133" s="65" t="s">
        <v>222</v>
      </c>
      <c r="C133" s="66" t="s">
        <v>222</v>
      </c>
      <c r="D133" s="67" t="s">
        <v>156</v>
      </c>
      <c r="E133" s="68" t="s">
        <v>192</v>
      </c>
      <c r="F133" s="69" t="s">
        <v>193</v>
      </c>
      <c r="G133" s="70">
        <v>1511</v>
      </c>
      <c r="H133" s="67" t="s">
        <v>220</v>
      </c>
      <c r="I133" s="67" t="s">
        <v>221</v>
      </c>
      <c r="J133" s="69" t="s">
        <v>151</v>
      </c>
      <c r="K133" s="71" t="s">
        <v>152</v>
      </c>
      <c r="L133" s="72" t="s">
        <v>152</v>
      </c>
      <c r="M133" s="73">
        <v>55361.43108</v>
      </c>
      <c r="N133" s="74">
        <v>10000</v>
      </c>
      <c r="O133" s="75">
        <v>553614310.8</v>
      </c>
    </row>
    <row r="134" spans="1:15" ht="15">
      <c r="A134" s="65" t="s">
        <v>222</v>
      </c>
      <c r="B134" s="65" t="s">
        <v>222</v>
      </c>
      <c r="C134" s="66" t="s">
        <v>222</v>
      </c>
      <c r="D134" s="67" t="s">
        <v>156</v>
      </c>
      <c r="E134" s="68" t="s">
        <v>192</v>
      </c>
      <c r="F134" s="69" t="s">
        <v>193</v>
      </c>
      <c r="G134" s="70">
        <v>1519</v>
      </c>
      <c r="H134" s="67" t="s">
        <v>223</v>
      </c>
      <c r="I134" s="67" t="s">
        <v>224</v>
      </c>
      <c r="J134" s="69" t="s">
        <v>198</v>
      </c>
      <c r="K134" s="71" t="s">
        <v>152</v>
      </c>
      <c r="L134" s="72" t="s">
        <v>152</v>
      </c>
      <c r="M134" s="73">
        <v>55366.56477</v>
      </c>
      <c r="N134" s="74">
        <v>9997.261024</v>
      </c>
      <c r="O134" s="75">
        <v>553514000</v>
      </c>
    </row>
    <row r="135" spans="1:15" ht="15">
      <c r="A135" s="65" t="s">
        <v>222</v>
      </c>
      <c r="B135" s="65" t="s">
        <v>222</v>
      </c>
      <c r="C135" s="66" t="s">
        <v>222</v>
      </c>
      <c r="D135" s="67" t="s">
        <v>159</v>
      </c>
      <c r="E135" s="68" t="s">
        <v>192</v>
      </c>
      <c r="F135" s="69" t="s">
        <v>193</v>
      </c>
      <c r="G135" s="70">
        <v>1511</v>
      </c>
      <c r="H135" s="67" t="s">
        <v>220</v>
      </c>
      <c r="I135" s="67" t="s">
        <v>221</v>
      </c>
      <c r="J135" s="69" t="s">
        <v>151</v>
      </c>
      <c r="K135" s="71" t="s">
        <v>152</v>
      </c>
      <c r="L135" s="72" t="s">
        <v>152</v>
      </c>
      <c r="M135" s="73">
        <v>20654.77246</v>
      </c>
      <c r="N135" s="74">
        <v>10000</v>
      </c>
      <c r="O135" s="75">
        <v>206547724.6</v>
      </c>
    </row>
    <row r="136" spans="1:15" ht="15">
      <c r="A136" s="65" t="s">
        <v>222</v>
      </c>
      <c r="B136" s="65" t="s">
        <v>222</v>
      </c>
      <c r="C136" s="66" t="s">
        <v>222</v>
      </c>
      <c r="D136" s="67" t="s">
        <v>159</v>
      </c>
      <c r="E136" s="68" t="s">
        <v>192</v>
      </c>
      <c r="F136" s="69" t="s">
        <v>193</v>
      </c>
      <c r="G136" s="70">
        <v>1519</v>
      </c>
      <c r="H136" s="67" t="s">
        <v>223</v>
      </c>
      <c r="I136" s="67" t="s">
        <v>224</v>
      </c>
      <c r="J136" s="69" t="s">
        <v>198</v>
      </c>
      <c r="K136" s="71" t="s">
        <v>152</v>
      </c>
      <c r="L136" s="72" t="s">
        <v>152</v>
      </c>
      <c r="M136" s="73">
        <v>20650.356082</v>
      </c>
      <c r="N136" s="74">
        <v>9997.261024</v>
      </c>
      <c r="O136" s="75">
        <v>206447000</v>
      </c>
    </row>
    <row r="137" spans="1:15" ht="15">
      <c r="A137" s="65" t="s">
        <v>222</v>
      </c>
      <c r="B137" s="65" t="s">
        <v>222</v>
      </c>
      <c r="C137" s="66" t="s">
        <v>222</v>
      </c>
      <c r="D137" s="67" t="s">
        <v>166</v>
      </c>
      <c r="E137" s="68" t="s">
        <v>192</v>
      </c>
      <c r="F137" s="69" t="s">
        <v>193</v>
      </c>
      <c r="G137" s="70">
        <v>1511</v>
      </c>
      <c r="H137" s="67" t="s">
        <v>220</v>
      </c>
      <c r="I137" s="67" t="s">
        <v>221</v>
      </c>
      <c r="J137" s="69" t="s">
        <v>151</v>
      </c>
      <c r="K137" s="71" t="s">
        <v>152</v>
      </c>
      <c r="L137" s="72" t="s">
        <v>152</v>
      </c>
      <c r="M137" s="73">
        <v>36785.593823</v>
      </c>
      <c r="N137" s="74">
        <v>10000</v>
      </c>
      <c r="O137" s="75">
        <v>367855938.23</v>
      </c>
    </row>
    <row r="138" spans="1:15" ht="15">
      <c r="A138" s="65" t="s">
        <v>222</v>
      </c>
      <c r="B138" s="65" t="s">
        <v>222</v>
      </c>
      <c r="C138" s="66" t="s">
        <v>222</v>
      </c>
      <c r="D138" s="67" t="s">
        <v>166</v>
      </c>
      <c r="E138" s="68" t="s">
        <v>192</v>
      </c>
      <c r="F138" s="69" t="s">
        <v>193</v>
      </c>
      <c r="G138" s="70">
        <v>1519</v>
      </c>
      <c r="H138" s="67" t="s">
        <v>223</v>
      </c>
      <c r="I138" s="67" t="s">
        <v>224</v>
      </c>
      <c r="J138" s="69" t="s">
        <v>198</v>
      </c>
      <c r="K138" s="71" t="s">
        <v>152</v>
      </c>
      <c r="L138" s="72" t="s">
        <v>152</v>
      </c>
      <c r="M138" s="73">
        <v>36785.575479</v>
      </c>
      <c r="N138" s="74">
        <v>9997.261024</v>
      </c>
      <c r="O138" s="75">
        <v>367755000</v>
      </c>
    </row>
    <row r="139" spans="1:15" ht="15">
      <c r="A139" s="65" t="s">
        <v>222</v>
      </c>
      <c r="B139" s="65" t="s">
        <v>222</v>
      </c>
      <c r="C139" s="66" t="s">
        <v>222</v>
      </c>
      <c r="D139" s="67" t="s">
        <v>171</v>
      </c>
      <c r="E139" s="68" t="s">
        <v>192</v>
      </c>
      <c r="F139" s="69" t="s">
        <v>193</v>
      </c>
      <c r="G139" s="70">
        <v>1511</v>
      </c>
      <c r="H139" s="67" t="s">
        <v>220</v>
      </c>
      <c r="I139" s="67" t="s">
        <v>221</v>
      </c>
      <c r="J139" s="69" t="s">
        <v>151</v>
      </c>
      <c r="K139" s="71" t="s">
        <v>152</v>
      </c>
      <c r="L139" s="72" t="s">
        <v>152</v>
      </c>
      <c r="M139" s="73">
        <v>10301.379918</v>
      </c>
      <c r="N139" s="74">
        <v>10000</v>
      </c>
      <c r="O139" s="75">
        <v>103013799.18</v>
      </c>
    </row>
    <row r="140" spans="1:15" ht="15">
      <c r="A140" s="65" t="s">
        <v>222</v>
      </c>
      <c r="B140" s="65" t="s">
        <v>222</v>
      </c>
      <c r="C140" s="66" t="s">
        <v>222</v>
      </c>
      <c r="D140" s="67" t="s">
        <v>171</v>
      </c>
      <c r="E140" s="68" t="s">
        <v>192</v>
      </c>
      <c r="F140" s="69" t="s">
        <v>193</v>
      </c>
      <c r="G140" s="70">
        <v>1519</v>
      </c>
      <c r="H140" s="67" t="s">
        <v>223</v>
      </c>
      <c r="I140" s="67" t="s">
        <v>224</v>
      </c>
      <c r="J140" s="69" t="s">
        <v>198</v>
      </c>
      <c r="K140" s="71" t="s">
        <v>152</v>
      </c>
      <c r="L140" s="72" t="s">
        <v>152</v>
      </c>
      <c r="M140" s="73">
        <v>10294.119534</v>
      </c>
      <c r="N140" s="74">
        <v>9997.261025</v>
      </c>
      <c r="O140" s="75">
        <v>102913000</v>
      </c>
    </row>
    <row r="141" spans="1:15" ht="15">
      <c r="A141" s="65" t="s">
        <v>222</v>
      </c>
      <c r="B141" s="65" t="s">
        <v>222</v>
      </c>
      <c r="C141" s="66" t="s">
        <v>222</v>
      </c>
      <c r="D141" s="67" t="s">
        <v>174</v>
      </c>
      <c r="E141" s="68" t="s">
        <v>192</v>
      </c>
      <c r="F141" s="69" t="s">
        <v>193</v>
      </c>
      <c r="G141" s="70">
        <v>1511</v>
      </c>
      <c r="H141" s="67" t="s">
        <v>220</v>
      </c>
      <c r="I141" s="67" t="s">
        <v>221</v>
      </c>
      <c r="J141" s="69" t="s">
        <v>151</v>
      </c>
      <c r="K141" s="71" t="s">
        <v>152</v>
      </c>
      <c r="L141" s="72" t="s">
        <v>152</v>
      </c>
      <c r="M141" s="73">
        <v>36904.943589</v>
      </c>
      <c r="N141" s="74">
        <v>10000</v>
      </c>
      <c r="O141" s="75">
        <v>369049435.89</v>
      </c>
    </row>
    <row r="142" spans="1:15" ht="15">
      <c r="A142" s="65" t="s">
        <v>222</v>
      </c>
      <c r="B142" s="65" t="s">
        <v>222</v>
      </c>
      <c r="C142" s="66" t="s">
        <v>222</v>
      </c>
      <c r="D142" s="67" t="s">
        <v>174</v>
      </c>
      <c r="E142" s="68" t="s">
        <v>192</v>
      </c>
      <c r="F142" s="69" t="s">
        <v>193</v>
      </c>
      <c r="G142" s="70">
        <v>1519</v>
      </c>
      <c r="H142" s="67" t="s">
        <v>223</v>
      </c>
      <c r="I142" s="67" t="s">
        <v>224</v>
      </c>
      <c r="J142" s="69" t="s">
        <v>198</v>
      </c>
      <c r="K142" s="71" t="s">
        <v>152</v>
      </c>
      <c r="L142" s="72" t="s">
        <v>152</v>
      </c>
      <c r="M142" s="73">
        <v>36905.008192</v>
      </c>
      <c r="N142" s="74">
        <v>9997.261024</v>
      </c>
      <c r="O142" s="75">
        <v>368949000</v>
      </c>
    </row>
    <row r="143" spans="1:15" ht="15">
      <c r="A143" s="65" t="s">
        <v>222</v>
      </c>
      <c r="B143" s="65" t="s">
        <v>222</v>
      </c>
      <c r="C143" s="66" t="s">
        <v>222</v>
      </c>
      <c r="D143" s="67" t="s">
        <v>185</v>
      </c>
      <c r="E143" s="68" t="s">
        <v>192</v>
      </c>
      <c r="F143" s="69" t="s">
        <v>193</v>
      </c>
      <c r="G143" s="70">
        <v>1511</v>
      </c>
      <c r="H143" s="67" t="s">
        <v>220</v>
      </c>
      <c r="I143" s="67" t="s">
        <v>221</v>
      </c>
      <c r="J143" s="69" t="s">
        <v>151</v>
      </c>
      <c r="K143" s="71" t="s">
        <v>152</v>
      </c>
      <c r="L143" s="72" t="s">
        <v>152</v>
      </c>
      <c r="M143" s="73">
        <v>20906.800563</v>
      </c>
      <c r="N143" s="74">
        <v>10000</v>
      </c>
      <c r="O143" s="75">
        <v>209068005.63</v>
      </c>
    </row>
    <row r="144" spans="1:15" ht="15">
      <c r="A144" s="65" t="s">
        <v>222</v>
      </c>
      <c r="B144" s="65" t="s">
        <v>222</v>
      </c>
      <c r="C144" s="66" t="s">
        <v>222</v>
      </c>
      <c r="D144" s="67" t="s">
        <v>185</v>
      </c>
      <c r="E144" s="68" t="s">
        <v>192</v>
      </c>
      <c r="F144" s="69" t="s">
        <v>193</v>
      </c>
      <c r="G144" s="70">
        <v>1519</v>
      </c>
      <c r="H144" s="67" t="s">
        <v>223</v>
      </c>
      <c r="I144" s="67" t="s">
        <v>224</v>
      </c>
      <c r="J144" s="69" t="s">
        <v>198</v>
      </c>
      <c r="K144" s="71" t="s">
        <v>152</v>
      </c>
      <c r="L144" s="72" t="s">
        <v>152</v>
      </c>
      <c r="M144" s="73">
        <v>20902.807453</v>
      </c>
      <c r="N144" s="74">
        <v>9997.261027</v>
      </c>
      <c r="O144" s="75">
        <v>208970822.3</v>
      </c>
    </row>
    <row r="145" spans="1:15" ht="15">
      <c r="A145" s="65" t="s">
        <v>225</v>
      </c>
      <c r="B145" s="65" t="s">
        <v>225</v>
      </c>
      <c r="C145" s="66" t="s">
        <v>225</v>
      </c>
      <c r="D145" s="67" t="s">
        <v>146</v>
      </c>
      <c r="E145" s="68" t="s">
        <v>192</v>
      </c>
      <c r="F145" s="69" t="s">
        <v>193</v>
      </c>
      <c r="G145" s="70">
        <v>1519</v>
      </c>
      <c r="H145" s="67" t="s">
        <v>223</v>
      </c>
      <c r="I145" s="67" t="s">
        <v>224</v>
      </c>
      <c r="J145" s="69" t="s">
        <v>151</v>
      </c>
      <c r="K145" s="71" t="s">
        <v>152</v>
      </c>
      <c r="L145" s="72" t="s">
        <v>152</v>
      </c>
      <c r="M145" s="73">
        <v>75095.568493</v>
      </c>
      <c r="N145" s="74">
        <v>10000</v>
      </c>
      <c r="O145" s="75">
        <v>750955684.93</v>
      </c>
    </row>
    <row r="146" spans="1:15" ht="15">
      <c r="A146" s="65" t="s">
        <v>225</v>
      </c>
      <c r="B146" s="65" t="s">
        <v>225</v>
      </c>
      <c r="C146" s="66" t="s">
        <v>225</v>
      </c>
      <c r="D146" s="67" t="s">
        <v>146</v>
      </c>
      <c r="E146" s="68" t="s">
        <v>192</v>
      </c>
      <c r="F146" s="69" t="s">
        <v>193</v>
      </c>
      <c r="G146" s="70">
        <v>1520</v>
      </c>
      <c r="H146" s="67" t="s">
        <v>226</v>
      </c>
      <c r="I146" s="67" t="s">
        <v>227</v>
      </c>
      <c r="J146" s="69" t="s">
        <v>198</v>
      </c>
      <c r="K146" s="71" t="s">
        <v>152</v>
      </c>
      <c r="L146" s="72" t="s">
        <v>152</v>
      </c>
      <c r="M146" s="73">
        <v>75177.255516</v>
      </c>
      <c r="N146" s="74">
        <v>9979.821621</v>
      </c>
      <c r="O146" s="75">
        <v>750255600</v>
      </c>
    </row>
    <row r="147" spans="1:15" ht="15">
      <c r="A147" s="65" t="s">
        <v>225</v>
      </c>
      <c r="B147" s="65" t="s">
        <v>225</v>
      </c>
      <c r="C147" s="66" t="s">
        <v>225</v>
      </c>
      <c r="D147" s="67" t="s">
        <v>156</v>
      </c>
      <c r="E147" s="68" t="s">
        <v>192</v>
      </c>
      <c r="F147" s="69" t="s">
        <v>193</v>
      </c>
      <c r="G147" s="70">
        <v>1519</v>
      </c>
      <c r="H147" s="67" t="s">
        <v>223</v>
      </c>
      <c r="I147" s="67" t="s">
        <v>224</v>
      </c>
      <c r="J147" s="69" t="s">
        <v>151</v>
      </c>
      <c r="K147" s="71" t="s">
        <v>152</v>
      </c>
      <c r="L147" s="72" t="s">
        <v>152</v>
      </c>
      <c r="M147" s="73">
        <v>55366.56477</v>
      </c>
      <c r="N147" s="74">
        <v>10000</v>
      </c>
      <c r="O147" s="75">
        <v>553665647.7</v>
      </c>
    </row>
    <row r="148" spans="1:15" ht="15">
      <c r="A148" s="65" t="s">
        <v>225</v>
      </c>
      <c r="B148" s="65" t="s">
        <v>225</v>
      </c>
      <c r="C148" s="66" t="s">
        <v>225</v>
      </c>
      <c r="D148" s="67" t="s">
        <v>156</v>
      </c>
      <c r="E148" s="68" t="s">
        <v>192</v>
      </c>
      <c r="F148" s="69" t="s">
        <v>193</v>
      </c>
      <c r="G148" s="70">
        <v>1520</v>
      </c>
      <c r="H148" s="67" t="s">
        <v>226</v>
      </c>
      <c r="I148" s="67" t="s">
        <v>227</v>
      </c>
      <c r="J148" s="69" t="s">
        <v>198</v>
      </c>
      <c r="K148" s="71" t="s">
        <v>152</v>
      </c>
      <c r="L148" s="72" t="s">
        <v>152</v>
      </c>
      <c r="M148" s="73">
        <v>55401.791836</v>
      </c>
      <c r="N148" s="74">
        <v>9979.821621</v>
      </c>
      <c r="O148" s="75">
        <v>552900000</v>
      </c>
    </row>
    <row r="149" spans="1:15" ht="15">
      <c r="A149" s="65" t="s">
        <v>225</v>
      </c>
      <c r="B149" s="65" t="s">
        <v>225</v>
      </c>
      <c r="C149" s="66" t="s">
        <v>225</v>
      </c>
      <c r="D149" s="67" t="s">
        <v>159</v>
      </c>
      <c r="E149" s="68" t="s">
        <v>192</v>
      </c>
      <c r="F149" s="69" t="s">
        <v>193</v>
      </c>
      <c r="G149" s="70">
        <v>1519</v>
      </c>
      <c r="H149" s="67" t="s">
        <v>223</v>
      </c>
      <c r="I149" s="67" t="s">
        <v>224</v>
      </c>
      <c r="J149" s="69" t="s">
        <v>151</v>
      </c>
      <c r="K149" s="71" t="s">
        <v>152</v>
      </c>
      <c r="L149" s="72" t="s">
        <v>152</v>
      </c>
      <c r="M149" s="73">
        <v>20650.356082</v>
      </c>
      <c r="N149" s="74">
        <v>10000</v>
      </c>
      <c r="O149" s="75">
        <v>206503560.82</v>
      </c>
    </row>
    <row r="150" spans="1:15" ht="15">
      <c r="A150" s="65" t="s">
        <v>225</v>
      </c>
      <c r="B150" s="65" t="s">
        <v>225</v>
      </c>
      <c r="C150" s="66" t="s">
        <v>225</v>
      </c>
      <c r="D150" s="67" t="s">
        <v>159</v>
      </c>
      <c r="E150" s="68" t="s">
        <v>192</v>
      </c>
      <c r="F150" s="69" t="s">
        <v>193</v>
      </c>
      <c r="G150" s="70">
        <v>1520</v>
      </c>
      <c r="H150" s="67" t="s">
        <v>226</v>
      </c>
      <c r="I150" s="67" t="s">
        <v>227</v>
      </c>
      <c r="J150" s="69" t="s">
        <v>198</v>
      </c>
      <c r="K150" s="71" t="s">
        <v>152</v>
      </c>
      <c r="L150" s="72" t="s">
        <v>152</v>
      </c>
      <c r="M150" s="73">
        <v>20621.611068</v>
      </c>
      <c r="N150" s="74">
        <v>9979.821621</v>
      </c>
      <c r="O150" s="75">
        <v>205800000</v>
      </c>
    </row>
    <row r="151" spans="1:15" ht="15">
      <c r="A151" s="65" t="s">
        <v>225</v>
      </c>
      <c r="B151" s="65" t="s">
        <v>225</v>
      </c>
      <c r="C151" s="66" t="s">
        <v>225</v>
      </c>
      <c r="D151" s="67" t="s">
        <v>166</v>
      </c>
      <c r="E151" s="68" t="s">
        <v>192</v>
      </c>
      <c r="F151" s="69" t="s">
        <v>193</v>
      </c>
      <c r="G151" s="70">
        <v>1519</v>
      </c>
      <c r="H151" s="67" t="s">
        <v>223</v>
      </c>
      <c r="I151" s="67" t="s">
        <v>224</v>
      </c>
      <c r="J151" s="69" t="s">
        <v>151</v>
      </c>
      <c r="K151" s="71" t="s">
        <v>152</v>
      </c>
      <c r="L151" s="72" t="s">
        <v>152</v>
      </c>
      <c r="M151" s="73">
        <v>36785.575479</v>
      </c>
      <c r="N151" s="74">
        <v>10000</v>
      </c>
      <c r="O151" s="75">
        <v>367855754.79</v>
      </c>
    </row>
    <row r="152" spans="1:15" ht="15">
      <c r="A152" s="65" t="s">
        <v>225</v>
      </c>
      <c r="B152" s="65" t="s">
        <v>225</v>
      </c>
      <c r="C152" s="66" t="s">
        <v>225</v>
      </c>
      <c r="D152" s="67" t="s">
        <v>166</v>
      </c>
      <c r="E152" s="68" t="s">
        <v>192</v>
      </c>
      <c r="F152" s="69" t="s">
        <v>193</v>
      </c>
      <c r="G152" s="70">
        <v>1520</v>
      </c>
      <c r="H152" s="67" t="s">
        <v>226</v>
      </c>
      <c r="I152" s="67" t="s">
        <v>227</v>
      </c>
      <c r="J152" s="69" t="s">
        <v>198</v>
      </c>
      <c r="K152" s="71" t="s">
        <v>152</v>
      </c>
      <c r="L152" s="72" t="s">
        <v>152</v>
      </c>
      <c r="M152" s="73">
        <v>36789.805865</v>
      </c>
      <c r="N152" s="74">
        <v>9979.821621</v>
      </c>
      <c r="O152" s="75">
        <v>367155700</v>
      </c>
    </row>
    <row r="153" spans="1:15" ht="15">
      <c r="A153" s="65" t="s">
        <v>225</v>
      </c>
      <c r="B153" s="65" t="s">
        <v>225</v>
      </c>
      <c r="C153" s="66" t="s">
        <v>225</v>
      </c>
      <c r="D153" s="67" t="s">
        <v>171</v>
      </c>
      <c r="E153" s="68" t="s">
        <v>192</v>
      </c>
      <c r="F153" s="69" t="s">
        <v>193</v>
      </c>
      <c r="G153" s="70">
        <v>1519</v>
      </c>
      <c r="H153" s="67" t="s">
        <v>223</v>
      </c>
      <c r="I153" s="67" t="s">
        <v>224</v>
      </c>
      <c r="J153" s="69" t="s">
        <v>151</v>
      </c>
      <c r="K153" s="71" t="s">
        <v>152</v>
      </c>
      <c r="L153" s="72" t="s">
        <v>152</v>
      </c>
      <c r="M153" s="73">
        <v>10294.119534</v>
      </c>
      <c r="N153" s="74">
        <v>10000</v>
      </c>
      <c r="O153" s="75">
        <v>102941195.34</v>
      </c>
    </row>
    <row r="154" spans="1:15" ht="15">
      <c r="A154" s="65" t="s">
        <v>225</v>
      </c>
      <c r="B154" s="65" t="s">
        <v>225</v>
      </c>
      <c r="C154" s="66" t="s">
        <v>225</v>
      </c>
      <c r="D154" s="67" t="s">
        <v>171</v>
      </c>
      <c r="E154" s="68" t="s">
        <v>192</v>
      </c>
      <c r="F154" s="69" t="s">
        <v>193</v>
      </c>
      <c r="G154" s="70">
        <v>1520</v>
      </c>
      <c r="H154" s="67" t="s">
        <v>226</v>
      </c>
      <c r="I154" s="67" t="s">
        <v>227</v>
      </c>
      <c r="J154" s="69" t="s">
        <v>198</v>
      </c>
      <c r="K154" s="71" t="s">
        <v>152</v>
      </c>
      <c r="L154" s="72" t="s">
        <v>152</v>
      </c>
      <c r="M154" s="73">
        <v>10244.78231</v>
      </c>
      <c r="N154" s="74">
        <v>9979.821621</v>
      </c>
      <c r="O154" s="75">
        <v>102241100</v>
      </c>
    </row>
    <row r="155" spans="1:15" ht="15">
      <c r="A155" s="65" t="s">
        <v>225</v>
      </c>
      <c r="B155" s="65" t="s">
        <v>225</v>
      </c>
      <c r="C155" s="66" t="s">
        <v>225</v>
      </c>
      <c r="D155" s="67" t="s">
        <v>174</v>
      </c>
      <c r="E155" s="68" t="s">
        <v>192</v>
      </c>
      <c r="F155" s="69" t="s">
        <v>193</v>
      </c>
      <c r="G155" s="70">
        <v>1519</v>
      </c>
      <c r="H155" s="67" t="s">
        <v>223</v>
      </c>
      <c r="I155" s="67" t="s">
        <v>224</v>
      </c>
      <c r="J155" s="69" t="s">
        <v>151</v>
      </c>
      <c r="K155" s="71" t="s">
        <v>152</v>
      </c>
      <c r="L155" s="72" t="s">
        <v>152</v>
      </c>
      <c r="M155" s="73">
        <v>36905.008192</v>
      </c>
      <c r="N155" s="74">
        <v>10000</v>
      </c>
      <c r="O155" s="75">
        <v>369050081.92</v>
      </c>
    </row>
    <row r="156" spans="1:15" ht="15">
      <c r="A156" s="65" t="s">
        <v>225</v>
      </c>
      <c r="B156" s="65" t="s">
        <v>225</v>
      </c>
      <c r="C156" s="66" t="s">
        <v>225</v>
      </c>
      <c r="D156" s="67" t="s">
        <v>174</v>
      </c>
      <c r="E156" s="68" t="s">
        <v>192</v>
      </c>
      <c r="F156" s="69" t="s">
        <v>193</v>
      </c>
      <c r="G156" s="70">
        <v>1520</v>
      </c>
      <c r="H156" s="67" t="s">
        <v>226</v>
      </c>
      <c r="I156" s="67" t="s">
        <v>227</v>
      </c>
      <c r="J156" s="69" t="s">
        <v>198</v>
      </c>
      <c r="K156" s="71" t="s">
        <v>152</v>
      </c>
      <c r="L156" s="72" t="s">
        <v>152</v>
      </c>
      <c r="M156" s="73">
        <v>36904.467233</v>
      </c>
      <c r="N156" s="74">
        <v>9979.821621</v>
      </c>
      <c r="O156" s="75">
        <v>368300000</v>
      </c>
    </row>
    <row r="157" spans="1:15" ht="15">
      <c r="A157" s="65" t="s">
        <v>225</v>
      </c>
      <c r="B157" s="65" t="s">
        <v>225</v>
      </c>
      <c r="C157" s="66" t="s">
        <v>225</v>
      </c>
      <c r="D157" s="67" t="s">
        <v>185</v>
      </c>
      <c r="E157" s="68" t="s">
        <v>192</v>
      </c>
      <c r="F157" s="69" t="s">
        <v>193</v>
      </c>
      <c r="G157" s="70">
        <v>1519</v>
      </c>
      <c r="H157" s="67" t="s">
        <v>223</v>
      </c>
      <c r="I157" s="67" t="s">
        <v>224</v>
      </c>
      <c r="J157" s="69" t="s">
        <v>151</v>
      </c>
      <c r="K157" s="71" t="s">
        <v>152</v>
      </c>
      <c r="L157" s="72" t="s">
        <v>152</v>
      </c>
      <c r="M157" s="73">
        <v>20902.807453</v>
      </c>
      <c r="N157" s="74">
        <v>10000</v>
      </c>
      <c r="O157" s="75">
        <v>209028074.53</v>
      </c>
    </row>
    <row r="158" spans="1:15" ht="15">
      <c r="A158" s="65" t="s">
        <v>225</v>
      </c>
      <c r="B158" s="65" t="s">
        <v>225</v>
      </c>
      <c r="C158" s="66" t="s">
        <v>225</v>
      </c>
      <c r="D158" s="67" t="s">
        <v>185</v>
      </c>
      <c r="E158" s="68" t="s">
        <v>192</v>
      </c>
      <c r="F158" s="69" t="s">
        <v>193</v>
      </c>
      <c r="G158" s="70">
        <v>1520</v>
      </c>
      <c r="H158" s="67" t="s">
        <v>226</v>
      </c>
      <c r="I158" s="67" t="s">
        <v>227</v>
      </c>
      <c r="J158" s="69" t="s">
        <v>198</v>
      </c>
      <c r="K158" s="71" t="s">
        <v>152</v>
      </c>
      <c r="L158" s="72" t="s">
        <v>152</v>
      </c>
      <c r="M158" s="73">
        <v>20860.286171</v>
      </c>
      <c r="N158" s="74">
        <v>9979.821623</v>
      </c>
      <c r="O158" s="75">
        <v>208181935</v>
      </c>
    </row>
    <row r="159" spans="1:15" ht="15">
      <c r="A159" s="65" t="s">
        <v>228</v>
      </c>
      <c r="B159" s="65" t="s">
        <v>228</v>
      </c>
      <c r="C159" s="66" t="s">
        <v>228</v>
      </c>
      <c r="D159" s="67" t="s">
        <v>146</v>
      </c>
      <c r="E159" s="68" t="s">
        <v>192</v>
      </c>
      <c r="F159" s="69" t="s">
        <v>193</v>
      </c>
      <c r="G159" s="70">
        <v>1520</v>
      </c>
      <c r="H159" s="67" t="s">
        <v>226</v>
      </c>
      <c r="I159" s="67" t="s">
        <v>227</v>
      </c>
      <c r="J159" s="69" t="s">
        <v>151</v>
      </c>
      <c r="K159" s="71" t="s">
        <v>152</v>
      </c>
      <c r="L159" s="72" t="s">
        <v>152</v>
      </c>
      <c r="M159" s="73">
        <v>75177.255516</v>
      </c>
      <c r="N159" s="74">
        <v>10000</v>
      </c>
      <c r="O159" s="75">
        <v>751772555.16</v>
      </c>
    </row>
    <row r="160" spans="1:15" ht="15">
      <c r="A160" s="65" t="s">
        <v>228</v>
      </c>
      <c r="B160" s="65" t="s">
        <v>228</v>
      </c>
      <c r="C160" s="66" t="s">
        <v>228</v>
      </c>
      <c r="D160" s="67" t="s">
        <v>146</v>
      </c>
      <c r="E160" s="68" t="s">
        <v>192</v>
      </c>
      <c r="F160" s="69" t="s">
        <v>193</v>
      </c>
      <c r="G160" s="70">
        <v>1573</v>
      </c>
      <c r="H160" s="67" t="s">
        <v>229</v>
      </c>
      <c r="I160" s="67" t="s">
        <v>230</v>
      </c>
      <c r="J160" s="69" t="s">
        <v>198</v>
      </c>
      <c r="K160" s="71" t="s">
        <v>152</v>
      </c>
      <c r="L160" s="72" t="s">
        <v>152</v>
      </c>
      <c r="M160" s="73">
        <v>8611.471608</v>
      </c>
      <c r="N160" s="74">
        <v>9995.949587</v>
      </c>
      <c r="O160" s="75">
        <v>86079836.06</v>
      </c>
    </row>
    <row r="161" spans="1:15" ht="15">
      <c r="A161" s="65" t="s">
        <v>228</v>
      </c>
      <c r="B161" s="65" t="s">
        <v>228</v>
      </c>
      <c r="C161" s="66" t="s">
        <v>228</v>
      </c>
      <c r="D161" s="67" t="s">
        <v>146</v>
      </c>
      <c r="E161" s="68" t="s">
        <v>192</v>
      </c>
      <c r="F161" s="69" t="s">
        <v>193</v>
      </c>
      <c r="G161" s="70">
        <v>1573</v>
      </c>
      <c r="H161" s="67" t="s">
        <v>229</v>
      </c>
      <c r="I161" s="67" t="s">
        <v>230</v>
      </c>
      <c r="J161" s="69" t="s">
        <v>198</v>
      </c>
      <c r="K161" s="71" t="s">
        <v>152</v>
      </c>
      <c r="L161" s="72" t="s">
        <v>152</v>
      </c>
      <c r="M161" s="73">
        <v>69000</v>
      </c>
      <c r="N161" s="74">
        <v>9995.966012</v>
      </c>
      <c r="O161" s="75">
        <v>689721654.8</v>
      </c>
    </row>
    <row r="162" spans="1:15" ht="15">
      <c r="A162" s="65" t="s">
        <v>228</v>
      </c>
      <c r="B162" s="65" t="s">
        <v>228</v>
      </c>
      <c r="C162" s="66" t="s">
        <v>228</v>
      </c>
      <c r="D162" s="67" t="s">
        <v>156</v>
      </c>
      <c r="E162" s="68" t="s">
        <v>192</v>
      </c>
      <c r="F162" s="69" t="s">
        <v>193</v>
      </c>
      <c r="G162" s="70">
        <v>1520</v>
      </c>
      <c r="H162" s="67" t="s">
        <v>226</v>
      </c>
      <c r="I162" s="67" t="s">
        <v>227</v>
      </c>
      <c r="J162" s="69" t="s">
        <v>151</v>
      </c>
      <c r="K162" s="71" t="s">
        <v>152</v>
      </c>
      <c r="L162" s="72" t="s">
        <v>152</v>
      </c>
      <c r="M162" s="73">
        <v>55401.791836</v>
      </c>
      <c r="N162" s="74">
        <v>10000</v>
      </c>
      <c r="O162" s="75">
        <v>554017918.36</v>
      </c>
    </row>
    <row r="163" spans="1:15" ht="15">
      <c r="A163" s="65" t="s">
        <v>228</v>
      </c>
      <c r="B163" s="65" t="s">
        <v>228</v>
      </c>
      <c r="C163" s="66" t="s">
        <v>228</v>
      </c>
      <c r="D163" s="67" t="s">
        <v>156</v>
      </c>
      <c r="E163" s="68" t="s">
        <v>192</v>
      </c>
      <c r="F163" s="69" t="s">
        <v>193</v>
      </c>
      <c r="G163" s="70">
        <v>1573</v>
      </c>
      <c r="H163" s="67" t="s">
        <v>229</v>
      </c>
      <c r="I163" s="67" t="s">
        <v>230</v>
      </c>
      <c r="J163" s="69" t="s">
        <v>198</v>
      </c>
      <c r="K163" s="71" t="s">
        <v>152</v>
      </c>
      <c r="L163" s="72" t="s">
        <v>152</v>
      </c>
      <c r="M163" s="73">
        <v>58753.001315</v>
      </c>
      <c r="N163" s="74">
        <v>9995.949586</v>
      </c>
      <c r="O163" s="75">
        <v>587292039.2</v>
      </c>
    </row>
    <row r="164" spans="1:15" ht="15">
      <c r="A164" s="65" t="s">
        <v>228</v>
      </c>
      <c r="B164" s="65" t="s">
        <v>228</v>
      </c>
      <c r="C164" s="66" t="s">
        <v>228</v>
      </c>
      <c r="D164" s="67" t="s">
        <v>159</v>
      </c>
      <c r="E164" s="68" t="s">
        <v>192</v>
      </c>
      <c r="F164" s="69" t="s">
        <v>193</v>
      </c>
      <c r="G164" s="70">
        <v>1520</v>
      </c>
      <c r="H164" s="67" t="s">
        <v>226</v>
      </c>
      <c r="I164" s="67" t="s">
        <v>227</v>
      </c>
      <c r="J164" s="69" t="s">
        <v>151</v>
      </c>
      <c r="K164" s="71" t="s">
        <v>152</v>
      </c>
      <c r="L164" s="72" t="s">
        <v>152</v>
      </c>
      <c r="M164" s="73">
        <v>20621.611068</v>
      </c>
      <c r="N164" s="74">
        <v>10000</v>
      </c>
      <c r="O164" s="75">
        <v>206216110.68</v>
      </c>
    </row>
    <row r="165" spans="1:15" ht="15">
      <c r="A165" s="65" t="s">
        <v>228</v>
      </c>
      <c r="B165" s="65" t="s">
        <v>228</v>
      </c>
      <c r="C165" s="66" t="s">
        <v>228</v>
      </c>
      <c r="D165" s="67" t="s">
        <v>159</v>
      </c>
      <c r="E165" s="68" t="s">
        <v>192</v>
      </c>
      <c r="F165" s="69" t="s">
        <v>193</v>
      </c>
      <c r="G165" s="70">
        <v>1573</v>
      </c>
      <c r="H165" s="67" t="s">
        <v>229</v>
      </c>
      <c r="I165" s="67" t="s">
        <v>230</v>
      </c>
      <c r="J165" s="69" t="s">
        <v>198</v>
      </c>
      <c r="K165" s="71" t="s">
        <v>152</v>
      </c>
      <c r="L165" s="72" t="s">
        <v>152</v>
      </c>
      <c r="M165" s="73">
        <v>20896.849006</v>
      </c>
      <c r="N165" s="74">
        <v>9995.949587</v>
      </c>
      <c r="O165" s="75">
        <v>208883849.2</v>
      </c>
    </row>
    <row r="166" spans="1:15" ht="15">
      <c r="A166" s="65" t="s">
        <v>228</v>
      </c>
      <c r="B166" s="65" t="s">
        <v>228</v>
      </c>
      <c r="C166" s="66" t="s">
        <v>228</v>
      </c>
      <c r="D166" s="67" t="s">
        <v>166</v>
      </c>
      <c r="E166" s="68" t="s">
        <v>192</v>
      </c>
      <c r="F166" s="69" t="s">
        <v>193</v>
      </c>
      <c r="G166" s="70">
        <v>1520</v>
      </c>
      <c r="H166" s="67" t="s">
        <v>226</v>
      </c>
      <c r="I166" s="67" t="s">
        <v>227</v>
      </c>
      <c r="J166" s="69" t="s">
        <v>151</v>
      </c>
      <c r="K166" s="71" t="s">
        <v>152</v>
      </c>
      <c r="L166" s="72" t="s">
        <v>152</v>
      </c>
      <c r="M166" s="73">
        <v>36789.805865</v>
      </c>
      <c r="N166" s="74">
        <v>10000</v>
      </c>
      <c r="O166" s="75">
        <v>367898058.65</v>
      </c>
    </row>
    <row r="167" spans="1:15" ht="15">
      <c r="A167" s="65" t="s">
        <v>228</v>
      </c>
      <c r="B167" s="65" t="s">
        <v>228</v>
      </c>
      <c r="C167" s="66" t="s">
        <v>228</v>
      </c>
      <c r="D167" s="67" t="s">
        <v>166</v>
      </c>
      <c r="E167" s="68" t="s">
        <v>192</v>
      </c>
      <c r="F167" s="69" t="s">
        <v>193</v>
      </c>
      <c r="G167" s="70">
        <v>1573</v>
      </c>
      <c r="H167" s="67" t="s">
        <v>229</v>
      </c>
      <c r="I167" s="67" t="s">
        <v>230</v>
      </c>
      <c r="J167" s="69" t="s">
        <v>198</v>
      </c>
      <c r="K167" s="71" t="s">
        <v>152</v>
      </c>
      <c r="L167" s="72" t="s">
        <v>152</v>
      </c>
      <c r="M167" s="73">
        <v>38969.397964</v>
      </c>
      <c r="N167" s="74">
        <v>9995.949587</v>
      </c>
      <c r="O167" s="75">
        <v>389536137.5</v>
      </c>
    </row>
    <row r="168" spans="1:15" ht="15">
      <c r="A168" s="65" t="s">
        <v>228</v>
      </c>
      <c r="B168" s="65" t="s">
        <v>228</v>
      </c>
      <c r="C168" s="66" t="s">
        <v>228</v>
      </c>
      <c r="D168" s="67" t="s">
        <v>171</v>
      </c>
      <c r="E168" s="68" t="s">
        <v>192</v>
      </c>
      <c r="F168" s="69" t="s">
        <v>193</v>
      </c>
      <c r="G168" s="70">
        <v>1520</v>
      </c>
      <c r="H168" s="67" t="s">
        <v>226</v>
      </c>
      <c r="I168" s="67" t="s">
        <v>227</v>
      </c>
      <c r="J168" s="69" t="s">
        <v>151</v>
      </c>
      <c r="K168" s="71" t="s">
        <v>152</v>
      </c>
      <c r="L168" s="72" t="s">
        <v>152</v>
      </c>
      <c r="M168" s="73">
        <v>10244.78231</v>
      </c>
      <c r="N168" s="74">
        <v>10000</v>
      </c>
      <c r="O168" s="75">
        <v>102447823.1</v>
      </c>
    </row>
    <row r="169" spans="1:15" ht="15">
      <c r="A169" s="65" t="s">
        <v>228</v>
      </c>
      <c r="B169" s="65" t="s">
        <v>228</v>
      </c>
      <c r="C169" s="66" t="s">
        <v>228</v>
      </c>
      <c r="D169" s="67" t="s">
        <v>171</v>
      </c>
      <c r="E169" s="68" t="s">
        <v>192</v>
      </c>
      <c r="F169" s="69" t="s">
        <v>193</v>
      </c>
      <c r="G169" s="70">
        <v>1573</v>
      </c>
      <c r="H169" s="67" t="s">
        <v>229</v>
      </c>
      <c r="I169" s="67" t="s">
        <v>230</v>
      </c>
      <c r="J169" s="69" t="s">
        <v>198</v>
      </c>
      <c r="K169" s="71" t="s">
        <v>152</v>
      </c>
      <c r="L169" s="72" t="s">
        <v>152</v>
      </c>
      <c r="M169" s="73">
        <v>11355.78097</v>
      </c>
      <c r="N169" s="74">
        <v>9995.949587</v>
      </c>
      <c r="O169" s="75">
        <v>113511814.1</v>
      </c>
    </row>
    <row r="170" spans="1:15" ht="15">
      <c r="A170" s="65" t="s">
        <v>228</v>
      </c>
      <c r="B170" s="65" t="s">
        <v>228</v>
      </c>
      <c r="C170" s="66" t="s">
        <v>228</v>
      </c>
      <c r="D170" s="67" t="s">
        <v>174</v>
      </c>
      <c r="E170" s="68" t="s">
        <v>192</v>
      </c>
      <c r="F170" s="69" t="s">
        <v>193</v>
      </c>
      <c r="G170" s="70">
        <v>1520</v>
      </c>
      <c r="H170" s="67" t="s">
        <v>226</v>
      </c>
      <c r="I170" s="67" t="s">
        <v>227</v>
      </c>
      <c r="J170" s="69" t="s">
        <v>151</v>
      </c>
      <c r="K170" s="71" t="s">
        <v>152</v>
      </c>
      <c r="L170" s="72" t="s">
        <v>152</v>
      </c>
      <c r="M170" s="73">
        <v>36904.467233</v>
      </c>
      <c r="N170" s="74">
        <v>10000</v>
      </c>
      <c r="O170" s="75">
        <v>369044672.33</v>
      </c>
    </row>
    <row r="171" spans="1:15" ht="15">
      <c r="A171" s="65" t="s">
        <v>228</v>
      </c>
      <c r="B171" s="65" t="s">
        <v>228</v>
      </c>
      <c r="C171" s="66" t="s">
        <v>228</v>
      </c>
      <c r="D171" s="67" t="s">
        <v>174</v>
      </c>
      <c r="E171" s="68" t="s">
        <v>192</v>
      </c>
      <c r="F171" s="69" t="s">
        <v>193</v>
      </c>
      <c r="G171" s="70">
        <v>1573</v>
      </c>
      <c r="H171" s="67" t="s">
        <v>229</v>
      </c>
      <c r="I171" s="67" t="s">
        <v>230</v>
      </c>
      <c r="J171" s="69" t="s">
        <v>198</v>
      </c>
      <c r="K171" s="71" t="s">
        <v>152</v>
      </c>
      <c r="L171" s="72" t="s">
        <v>152</v>
      </c>
      <c r="M171" s="73">
        <v>39361.058839</v>
      </c>
      <c r="N171" s="74">
        <v>9995.949586</v>
      </c>
      <c r="O171" s="75">
        <v>393451159.8</v>
      </c>
    </row>
    <row r="172" spans="1:15" ht="15">
      <c r="A172" s="65" t="s">
        <v>228</v>
      </c>
      <c r="B172" s="65" t="s">
        <v>228</v>
      </c>
      <c r="C172" s="66" t="s">
        <v>228</v>
      </c>
      <c r="D172" s="67" t="s">
        <v>185</v>
      </c>
      <c r="E172" s="68" t="s">
        <v>192</v>
      </c>
      <c r="F172" s="69" t="s">
        <v>193</v>
      </c>
      <c r="G172" s="70">
        <v>1520</v>
      </c>
      <c r="H172" s="67" t="s">
        <v>226</v>
      </c>
      <c r="I172" s="67" t="s">
        <v>227</v>
      </c>
      <c r="J172" s="69" t="s">
        <v>151</v>
      </c>
      <c r="K172" s="71" t="s">
        <v>152</v>
      </c>
      <c r="L172" s="72" t="s">
        <v>152</v>
      </c>
      <c r="M172" s="73">
        <v>20860.286171</v>
      </c>
      <c r="N172" s="74">
        <v>10000</v>
      </c>
      <c r="O172" s="75">
        <v>208602861.71</v>
      </c>
    </row>
    <row r="173" spans="1:15" ht="15">
      <c r="A173" s="65" t="s">
        <v>228</v>
      </c>
      <c r="B173" s="65" t="s">
        <v>228</v>
      </c>
      <c r="C173" s="66" t="s">
        <v>228</v>
      </c>
      <c r="D173" s="67" t="s">
        <v>185</v>
      </c>
      <c r="E173" s="68" t="s">
        <v>192</v>
      </c>
      <c r="F173" s="69" t="s">
        <v>193</v>
      </c>
      <c r="G173" s="70">
        <v>1573</v>
      </c>
      <c r="H173" s="67" t="s">
        <v>229</v>
      </c>
      <c r="I173" s="67" t="s">
        <v>230</v>
      </c>
      <c r="J173" s="69" t="s">
        <v>198</v>
      </c>
      <c r="K173" s="71" t="s">
        <v>152</v>
      </c>
      <c r="L173" s="72" t="s">
        <v>152</v>
      </c>
      <c r="M173" s="73">
        <v>22052.440298</v>
      </c>
      <c r="N173" s="74">
        <v>9995.949587</v>
      </c>
      <c r="O173" s="75">
        <v>220435081.5</v>
      </c>
    </row>
    <row r="174" spans="1:6" ht="15">
      <c r="A174" s="76"/>
      <c r="B174" s="77"/>
      <c r="C174" s="76"/>
      <c r="D174" s="76"/>
      <c r="E174" s="76"/>
      <c r="F174" s="76"/>
    </row>
    <row r="175" spans="1:6" ht="15">
      <c r="A175" s="76"/>
      <c r="B175" s="77"/>
      <c r="C175" s="76"/>
      <c r="D175" s="78"/>
      <c r="E175" s="76"/>
      <c r="F175" s="76"/>
    </row>
    <row r="176" spans="1:6" ht="15">
      <c r="A176" s="76"/>
      <c r="B176" s="77"/>
      <c r="C176" s="76"/>
      <c r="D176" s="76"/>
      <c r="E176" s="76"/>
      <c r="F176" s="76"/>
    </row>
    <row r="177" spans="1:6" ht="15">
      <c r="A177" s="76"/>
      <c r="B177" s="77"/>
      <c r="C177" s="76"/>
      <c r="D177" s="76"/>
      <c r="E177" s="76"/>
      <c r="F177" s="79"/>
    </row>
    <row r="178" spans="1:6" ht="15">
      <c r="A178" s="76"/>
      <c r="B178" s="77"/>
      <c r="C178" s="76"/>
      <c r="D178" s="76"/>
      <c r="E178" s="76"/>
      <c r="F178" s="79"/>
    </row>
    <row r="183" ht="15">
      <c r="D18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236" bestFit="1" customWidth="1"/>
    <col min="2" max="2" width="40.8515625" style="0" bestFit="1" customWidth="1"/>
    <col min="3" max="3" width="21.00390625" style="0" bestFit="1" customWidth="1"/>
    <col min="4" max="4" width="13.421875" style="0" bestFit="1" customWidth="1"/>
    <col min="5" max="5" width="11.8515625" style="0" bestFit="1" customWidth="1"/>
    <col min="6" max="6" width="19.421875" style="0" bestFit="1" customWidth="1"/>
    <col min="7" max="7" width="15.140625" style="61" bestFit="1" customWidth="1"/>
    <col min="8" max="12" width="9.140625" style="61" customWidth="1"/>
    <col min="13" max="13" width="12.421875" style="61" customWidth="1"/>
    <col min="14" max="253" width="9.140625" style="61" customWidth="1"/>
  </cols>
  <sheetData>
    <row r="1" ht="15">
      <c r="A1" s="230"/>
    </row>
    <row r="2" spans="1:7" ht="15">
      <c r="A2" s="182" t="s">
        <v>293</v>
      </c>
      <c r="B2" s="182"/>
      <c r="C2" s="182"/>
      <c r="D2" s="182"/>
      <c r="E2" s="182"/>
      <c r="F2" s="182"/>
      <c r="G2" s="182"/>
    </row>
    <row r="3" spans="1:7" ht="15">
      <c r="A3" s="183" t="str">
        <f>XDO_?FROM_DATE?</f>
        <v>Portfolio as on 31-Jan-2020</v>
      </c>
      <c r="B3" s="183"/>
      <c r="C3" s="183"/>
      <c r="D3" s="183"/>
      <c r="E3" s="183"/>
      <c r="F3" s="183"/>
      <c r="G3" s="183"/>
    </row>
    <row r="4" spans="1:39" ht="26.25">
      <c r="A4" s="184" t="s">
        <v>248</v>
      </c>
      <c r="B4" s="185" t="s">
        <v>330</v>
      </c>
      <c r="C4" s="185" t="s">
        <v>331</v>
      </c>
      <c r="D4" s="186" t="s">
        <v>250</v>
      </c>
      <c r="E4" s="186" t="s">
        <v>142</v>
      </c>
      <c r="F4" s="187" t="s">
        <v>332</v>
      </c>
      <c r="G4" s="188" t="s">
        <v>333</v>
      </c>
      <c r="H4" s="189"/>
      <c r="I4" s="189"/>
      <c r="J4" s="189"/>
      <c r="K4" s="189"/>
      <c r="L4" s="189"/>
      <c r="M4" s="190"/>
      <c r="N4" s="190"/>
      <c r="O4" s="190"/>
      <c r="P4" s="190"/>
      <c r="Q4" s="189"/>
      <c r="R4" s="189"/>
      <c r="S4" s="189"/>
      <c r="T4" s="189"/>
      <c r="U4" s="189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2"/>
      <c r="AI4" s="192"/>
      <c r="AJ4" s="192"/>
      <c r="AK4" s="192"/>
      <c r="AL4" s="192"/>
      <c r="AM4" s="192"/>
    </row>
    <row r="5" spans="1:7" ht="15">
      <c r="A5" s="195"/>
      <c r="B5" s="199"/>
      <c r="C5" s="194"/>
      <c r="D5" s="194"/>
      <c r="E5" s="195"/>
      <c r="F5" s="196"/>
      <c r="G5" s="197"/>
    </row>
    <row r="6" spans="1:7" ht="15">
      <c r="A6" s="203"/>
      <c r="B6" s="231" t="s">
        <v>334</v>
      </c>
      <c r="C6" s="200"/>
      <c r="D6" s="200"/>
      <c r="E6" s="201"/>
      <c r="F6" s="201"/>
      <c r="G6" s="202"/>
    </row>
    <row r="7" spans="1:7" ht="15">
      <c r="A7" s="198">
        <v>1</v>
      </c>
      <c r="B7" s="203" t="s">
        <v>274</v>
      </c>
      <c r="C7" s="200" t="str">
        <f>VLOOKUP(D7,'[3]Rating'!$A$2:$B$36,2,0)</f>
        <v>Awaited</v>
      </c>
      <c r="D7" s="200" t="s">
        <v>342</v>
      </c>
      <c r="E7" s="201">
        <v>200</v>
      </c>
      <c r="F7" s="201">
        <v>2024.1393443000002</v>
      </c>
      <c r="G7" s="204">
        <f>F7/$F$32</f>
        <v>0.04142883409160141</v>
      </c>
    </row>
    <row r="8" spans="1:7" ht="15">
      <c r="A8" s="198">
        <v>2</v>
      </c>
      <c r="B8" s="203" t="s">
        <v>269</v>
      </c>
      <c r="C8" s="200" t="str">
        <f>VLOOKUP(D8,'[3]Rating'!$A$2:$B$36,2,0)</f>
        <v>ICRA D</v>
      </c>
      <c r="D8" s="200" t="s">
        <v>294</v>
      </c>
      <c r="E8" s="201">
        <v>299</v>
      </c>
      <c r="F8" s="201">
        <v>3785.5147012</v>
      </c>
      <c r="G8" s="204">
        <f>F8/$F$32</f>
        <v>0.07747957715903624</v>
      </c>
    </row>
    <row r="9" spans="1:7" ht="15">
      <c r="A9" s="198">
        <v>3</v>
      </c>
      <c r="B9" s="203" t="s">
        <v>272</v>
      </c>
      <c r="C9" s="200" t="str">
        <f>VLOOKUP(D9,'[3]Rating'!$A$2:$B$36,2,0)</f>
        <v>ICRA BBB+</v>
      </c>
      <c r="D9" s="200" t="s">
        <v>295</v>
      </c>
      <c r="E9" s="201">
        <v>458496</v>
      </c>
      <c r="F9" s="201">
        <v>4630.715388500001</v>
      </c>
      <c r="G9" s="204">
        <f>F9/$F$32</f>
        <v>0.09477862287289174</v>
      </c>
    </row>
    <row r="10" spans="1:7" ht="15">
      <c r="A10" s="198">
        <v>4</v>
      </c>
      <c r="B10" s="203" t="s">
        <v>270</v>
      </c>
      <c r="C10" s="200" t="str">
        <f>VLOOKUP(D10,'[3]Rating'!$A$2:$B$36,2,0)</f>
        <v>ICRA B+(SO)-</v>
      </c>
      <c r="D10" s="200" t="s">
        <v>271</v>
      </c>
      <c r="E10" s="201">
        <v>619</v>
      </c>
      <c r="F10" s="201">
        <v>7854.935096599999</v>
      </c>
      <c r="G10" s="204">
        <f>F10/$F$32</f>
        <v>0.16076996074095748</v>
      </c>
    </row>
    <row r="11" spans="1:7" ht="15">
      <c r="A11" s="198"/>
      <c r="B11" s="203"/>
      <c r="C11" s="200"/>
      <c r="D11" s="200"/>
      <c r="E11" s="201"/>
      <c r="F11" s="201"/>
      <c r="G11" s="202"/>
    </row>
    <row r="12" spans="1:7" ht="15">
      <c r="A12" s="198"/>
      <c r="B12" s="199" t="s">
        <v>336</v>
      </c>
      <c r="C12" s="200"/>
      <c r="D12" s="200"/>
      <c r="E12" s="201"/>
      <c r="F12" s="201"/>
      <c r="G12" s="202"/>
    </row>
    <row r="13" spans="1:7" ht="15">
      <c r="A13" s="198">
        <v>5</v>
      </c>
      <c r="B13" s="203" t="s">
        <v>287</v>
      </c>
      <c r="C13" s="200" t="str">
        <f>VLOOKUP(D13,'[3]Rating'!$A$2:$B$36,2,0)</f>
        <v>IND AA-</v>
      </c>
      <c r="D13" s="200" t="s">
        <v>288</v>
      </c>
      <c r="E13" s="201">
        <v>9186</v>
      </c>
      <c r="F13" s="201">
        <v>92.689279</v>
      </c>
      <c r="G13" s="204">
        <f aca="true" t="shared" si="0" ref="G13:G24">F13/$F$32</f>
        <v>0.001897106922294981</v>
      </c>
    </row>
    <row r="14" spans="1:7" ht="15">
      <c r="A14" s="198">
        <v>6</v>
      </c>
      <c r="B14" s="203" t="s">
        <v>284</v>
      </c>
      <c r="C14" s="200" t="str">
        <f>VLOOKUP(D14,'[3]Rating'!$A$2:$B$36,2,0)</f>
        <v>CARE A</v>
      </c>
      <c r="D14" s="200" t="s">
        <v>286</v>
      </c>
      <c r="E14" s="201">
        <v>40</v>
      </c>
      <c r="F14" s="201">
        <v>403.5506011</v>
      </c>
      <c r="G14" s="204">
        <f t="shared" si="0"/>
        <v>0.008259624490585482</v>
      </c>
    </row>
    <row r="15" spans="1:7" ht="15">
      <c r="A15" s="198">
        <v>7</v>
      </c>
      <c r="B15" s="203" t="s">
        <v>284</v>
      </c>
      <c r="C15" s="200" t="str">
        <f>VLOOKUP(D15,'[3]Rating'!$A$2:$B$36,2,0)</f>
        <v>CARE A</v>
      </c>
      <c r="D15" s="200" t="s">
        <v>265</v>
      </c>
      <c r="E15" s="201">
        <v>47</v>
      </c>
      <c r="F15" s="201">
        <v>474.17195630000003</v>
      </c>
      <c r="G15" s="204">
        <f t="shared" si="0"/>
        <v>0.009705058776591448</v>
      </c>
    </row>
    <row r="16" spans="1:7" ht="15">
      <c r="A16" s="198">
        <v>8</v>
      </c>
      <c r="B16" s="203" t="s">
        <v>290</v>
      </c>
      <c r="C16" s="200" t="str">
        <f>VLOOKUP(D16,'[3]Rating'!$A$2:$B$36,2,0)</f>
        <v>Unrated</v>
      </c>
      <c r="D16" s="200" t="s">
        <v>261</v>
      </c>
      <c r="E16" s="201">
        <v>61000</v>
      </c>
      <c r="F16" s="201">
        <v>617.5278333</v>
      </c>
      <c r="G16" s="204">
        <f t="shared" si="0"/>
        <v>0.01263917833758585</v>
      </c>
    </row>
    <row r="17" spans="1:7" ht="15">
      <c r="A17" s="198">
        <v>9</v>
      </c>
      <c r="B17" s="203" t="s">
        <v>279</v>
      </c>
      <c r="C17" s="200" t="str">
        <f>VLOOKUP(D17,'[3]Rating'!$A$2:$B$36,2,0)</f>
        <v>Unrated</v>
      </c>
      <c r="D17" s="200" t="s">
        <v>281</v>
      </c>
      <c r="E17" s="201">
        <v>85</v>
      </c>
      <c r="F17" s="201">
        <v>863.8724225999999</v>
      </c>
      <c r="G17" s="204">
        <f t="shared" si="0"/>
        <v>0.01768120726124318</v>
      </c>
    </row>
    <row r="18" spans="1:7" ht="15">
      <c r="A18" s="198">
        <v>10</v>
      </c>
      <c r="B18" s="203" t="s">
        <v>289</v>
      </c>
      <c r="C18" s="200" t="s">
        <v>337</v>
      </c>
      <c r="D18" s="200" t="s">
        <v>259</v>
      </c>
      <c r="E18" s="201">
        <v>173</v>
      </c>
      <c r="F18" s="201">
        <v>877.3634734000001</v>
      </c>
      <c r="G18" s="204">
        <f t="shared" si="0"/>
        <v>0.017957333757617305</v>
      </c>
    </row>
    <row r="19" spans="1:7" ht="15">
      <c r="A19" s="198">
        <v>11</v>
      </c>
      <c r="B19" s="203" t="s">
        <v>282</v>
      </c>
      <c r="C19" s="200" t="str">
        <f>VLOOKUP(D19,'[3]Rating'!$A$2:$B$36,2,0)</f>
        <v>CARE A- (SO)</v>
      </c>
      <c r="D19" s="200" t="s">
        <v>298</v>
      </c>
      <c r="E19" s="201">
        <v>120</v>
      </c>
      <c r="F19" s="201">
        <v>1211.2619178</v>
      </c>
      <c r="G19" s="204">
        <f t="shared" si="0"/>
        <v>0.024791360918566152</v>
      </c>
    </row>
    <row r="20" spans="1:7" ht="15">
      <c r="A20" s="198">
        <v>12</v>
      </c>
      <c r="B20" s="203" t="s">
        <v>276</v>
      </c>
      <c r="C20" s="200" t="str">
        <f>VLOOKUP(D20,'[3]Rating'!$A$2:$B$36,2,0)</f>
        <v>Unrated</v>
      </c>
      <c r="D20" s="200" t="s">
        <v>263</v>
      </c>
      <c r="E20" s="201">
        <v>286</v>
      </c>
      <c r="F20" s="201">
        <v>1787.5</v>
      </c>
      <c r="G20" s="204">
        <f t="shared" si="0"/>
        <v>0.03658544612912869</v>
      </c>
    </row>
    <row r="21" spans="1:7" ht="15">
      <c r="A21" s="198">
        <v>13</v>
      </c>
      <c r="B21" s="203" t="s">
        <v>284</v>
      </c>
      <c r="C21" s="200" t="str">
        <f>VLOOKUP(D21,'[3]Rating'!$A$2:$B$36,2,0)</f>
        <v>CARE A</v>
      </c>
      <c r="D21" s="200" t="s">
        <v>266</v>
      </c>
      <c r="E21" s="201">
        <v>261</v>
      </c>
      <c r="F21" s="201">
        <v>2633.1676721</v>
      </c>
      <c r="G21" s="204">
        <f t="shared" si="0"/>
        <v>0.05389404979948405</v>
      </c>
    </row>
    <row r="22" spans="1:7" ht="15">
      <c r="A22" s="198">
        <v>14</v>
      </c>
      <c r="B22" s="203" t="s">
        <v>277</v>
      </c>
      <c r="C22" s="200" t="str">
        <f>VLOOKUP(D22,'[3]Rating'!$A$2:$B$36,2,0)</f>
        <v>Unrated</v>
      </c>
      <c r="D22" s="200" t="s">
        <v>278</v>
      </c>
      <c r="E22" s="201">
        <v>380</v>
      </c>
      <c r="F22" s="201">
        <v>3800</v>
      </c>
      <c r="G22" s="204">
        <f t="shared" si="0"/>
        <v>0.07777605330947637</v>
      </c>
    </row>
    <row r="23" spans="1:7" ht="15">
      <c r="A23" s="198">
        <v>15</v>
      </c>
      <c r="B23" s="203" t="s">
        <v>279</v>
      </c>
      <c r="C23" s="200" t="str">
        <f>VLOOKUP(D23,'[3]Rating'!$A$2:$B$36,2,0)</f>
        <v>Unrated</v>
      </c>
      <c r="D23" s="200" t="s">
        <v>280</v>
      </c>
      <c r="E23" s="201">
        <v>552</v>
      </c>
      <c r="F23" s="201">
        <v>5686.0874525</v>
      </c>
      <c r="G23" s="204">
        <f t="shared" si="0"/>
        <v>0.11637932653368017</v>
      </c>
    </row>
    <row r="24" spans="1:7" ht="15">
      <c r="A24" s="198">
        <v>16</v>
      </c>
      <c r="B24" s="203" t="s">
        <v>296</v>
      </c>
      <c r="C24" s="200" t="str">
        <f>VLOOKUP(D24,'[3]Rating'!$A$2:$B$36,2,0)</f>
        <v>CARE BBB+</v>
      </c>
      <c r="D24" s="200" t="s">
        <v>297</v>
      </c>
      <c r="E24" s="201">
        <v>650</v>
      </c>
      <c r="F24" s="201">
        <v>6356.028688300001</v>
      </c>
      <c r="G24" s="204">
        <f t="shared" si="0"/>
        <v>0.13009127002573212</v>
      </c>
    </row>
    <row r="25" spans="1:7" ht="15">
      <c r="A25" s="198"/>
      <c r="B25" s="208" t="s">
        <v>11</v>
      </c>
      <c r="C25" s="209"/>
      <c r="D25" s="209"/>
      <c r="E25" s="210"/>
      <c r="F25" s="201">
        <f>SUM(F7:F24)</f>
        <v>43098.525827</v>
      </c>
      <c r="G25" s="204">
        <f>SUM(G6:G24)</f>
        <v>0.8821140111264727</v>
      </c>
    </row>
    <row r="26" spans="1:7" ht="15">
      <c r="A26" s="195"/>
      <c r="B26" s="199" t="s">
        <v>193</v>
      </c>
      <c r="C26" s="194"/>
      <c r="D26" s="194"/>
      <c r="E26" s="195"/>
      <c r="F26" s="196"/>
      <c r="G26" s="197"/>
    </row>
    <row r="27" spans="1:7" ht="15">
      <c r="A27" s="203"/>
      <c r="B27" s="203" t="s">
        <v>193</v>
      </c>
      <c r="C27" s="200"/>
      <c r="D27" s="200"/>
      <c r="E27" s="201">
        <v>58753.001315</v>
      </c>
      <c r="F27" s="201">
        <v>5873.713638300001</v>
      </c>
      <c r="G27" s="204">
        <f>F27/$F$32</f>
        <v>0.12021954343605769</v>
      </c>
    </row>
    <row r="28" spans="1:39" ht="15">
      <c r="A28" s="232"/>
      <c r="B28" s="208" t="s">
        <v>11</v>
      </c>
      <c r="C28" s="209"/>
      <c r="D28" s="209"/>
      <c r="E28" s="210"/>
      <c r="F28" s="201">
        <f>F27</f>
        <v>5873.713638300001</v>
      </c>
      <c r="G28" s="204">
        <f>F28/$F$32</f>
        <v>0.12021954343605769</v>
      </c>
      <c r="H28" s="189"/>
      <c r="I28" s="189"/>
      <c r="J28" s="189"/>
      <c r="K28" s="189"/>
      <c r="L28" s="189"/>
      <c r="M28" s="190"/>
      <c r="N28" s="190"/>
      <c r="O28" s="190"/>
      <c r="P28" s="190"/>
      <c r="Q28" s="189"/>
      <c r="R28" s="189"/>
      <c r="S28" s="189"/>
      <c r="T28" s="189"/>
      <c r="U28" s="189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2"/>
      <c r="AI28" s="192"/>
      <c r="AJ28" s="192"/>
      <c r="AK28" s="192"/>
      <c r="AL28" s="192"/>
      <c r="AM28" s="192"/>
    </row>
    <row r="29" spans="1:7" ht="15">
      <c r="A29" s="232"/>
      <c r="B29" s="216" t="s">
        <v>338</v>
      </c>
      <c r="C29" s="209"/>
      <c r="D29" s="209"/>
      <c r="E29" s="210"/>
      <c r="F29" s="217"/>
      <c r="G29" s="233"/>
    </row>
    <row r="30" spans="1:7" ht="15">
      <c r="A30" s="232"/>
      <c r="B30" s="216" t="s">
        <v>339</v>
      </c>
      <c r="C30" s="209"/>
      <c r="D30" s="209"/>
      <c r="E30" s="210"/>
      <c r="F30" s="201">
        <f>F32-(F25+F27)</f>
        <v>-114.01333650000015</v>
      </c>
      <c r="G30" s="204">
        <f>F30/$F$32</f>
        <v>-0.002333554562530337</v>
      </c>
    </row>
    <row r="31" spans="1:7" ht="15">
      <c r="A31" s="232"/>
      <c r="B31" s="216" t="s">
        <v>11</v>
      </c>
      <c r="C31" s="209"/>
      <c r="D31" s="209"/>
      <c r="E31" s="210"/>
      <c r="F31" s="201">
        <f>F30</f>
        <v>-114.01333650000015</v>
      </c>
      <c r="G31" s="204">
        <f>F31/$F$32</f>
        <v>-0.002333554562530337</v>
      </c>
    </row>
    <row r="32" spans="1:35" ht="15">
      <c r="A32" s="234"/>
      <c r="B32" s="220" t="s">
        <v>340</v>
      </c>
      <c r="C32" s="221"/>
      <c r="D32" s="221"/>
      <c r="E32" s="221"/>
      <c r="F32" s="222">
        <v>48858.2261288</v>
      </c>
      <c r="G32" s="223">
        <v>1</v>
      </c>
      <c r="AC32" s="224"/>
      <c r="AD32" s="224"/>
      <c r="AE32" s="224"/>
      <c r="AF32" s="224"/>
      <c r="AG32" s="224"/>
      <c r="AH32" s="224"/>
      <c r="AI32" s="224"/>
    </row>
    <row r="33" spans="1:35" ht="15">
      <c r="A33" s="235"/>
      <c r="B33" s="76"/>
      <c r="C33" s="76"/>
      <c r="D33" s="76"/>
      <c r="E33" s="76"/>
      <c r="F33" s="226"/>
      <c r="AC33" s="224"/>
      <c r="AD33" s="224"/>
      <c r="AE33" s="224"/>
      <c r="AF33" s="224"/>
      <c r="AG33" s="224"/>
      <c r="AH33" s="224"/>
      <c r="AI33" s="224"/>
    </row>
    <row r="34" spans="1:35" ht="15">
      <c r="A34" s="235"/>
      <c r="B34" s="76"/>
      <c r="C34" s="76"/>
      <c r="D34" s="76"/>
      <c r="E34" s="76"/>
      <c r="F34" s="227"/>
      <c r="AC34" s="224"/>
      <c r="AD34" s="224"/>
      <c r="AE34" s="224"/>
      <c r="AF34" s="224"/>
      <c r="AG34" s="224"/>
      <c r="AH34" s="224"/>
      <c r="AI34" s="224"/>
    </row>
    <row r="35" spans="1:6" ht="15">
      <c r="A35" s="235"/>
      <c r="B35" s="76"/>
      <c r="C35" s="228"/>
      <c r="D35" s="228"/>
      <c r="E35" s="76"/>
      <c r="F35" s="227"/>
    </row>
    <row r="36" spans="1:6" ht="15">
      <c r="A36" s="235"/>
      <c r="B36" s="76"/>
      <c r="C36" s="76"/>
      <c r="D36" s="76"/>
      <c r="E36" s="76"/>
      <c r="F36" s="76"/>
    </row>
  </sheetData>
  <sheetProtection/>
  <mergeCells count="2">
    <mergeCell ref="A2:G2"/>
    <mergeCell ref="A3:G3"/>
  </mergeCells>
  <conditionalFormatting sqref="I4 I28">
    <cfRule type="cellIs" priority="1" dxfId="4" operator="lessThan" stopIfTrue="1">
      <formula>0</formula>
    </cfRule>
  </conditionalFormatting>
  <conditionalFormatting sqref="C25:E25 C28:E31 F29">
    <cfRule type="cellIs" priority="2" dxfId="0" operator="lessThan" stopIfTrue="1">
      <formula>0</formula>
    </cfRule>
  </conditionalFormatting>
  <conditionalFormatting sqref="G29">
    <cfRule type="cellIs" priority="3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236" bestFit="1" customWidth="1"/>
    <col min="2" max="2" width="40.8515625" style="0" bestFit="1" customWidth="1"/>
    <col min="3" max="3" width="21.00390625" style="0" bestFit="1" customWidth="1"/>
    <col min="4" max="4" width="13.8515625" style="0" bestFit="1" customWidth="1"/>
    <col min="5" max="5" width="9.57421875" style="0" bestFit="1" customWidth="1"/>
    <col min="6" max="6" width="20.00390625" style="0" bestFit="1" customWidth="1"/>
    <col min="7" max="7" width="16.421875" style="61" bestFit="1" customWidth="1"/>
    <col min="8" max="12" width="9.140625" style="61" customWidth="1"/>
    <col min="13" max="13" width="12.421875" style="61" customWidth="1"/>
    <col min="14" max="253" width="9.140625" style="61" customWidth="1"/>
  </cols>
  <sheetData>
    <row r="1" ht="15">
      <c r="A1" s="230"/>
    </row>
    <row r="2" spans="1:7" ht="15">
      <c r="A2" s="182" t="s">
        <v>343</v>
      </c>
      <c r="B2" s="182"/>
      <c r="C2" s="182"/>
      <c r="D2" s="182"/>
      <c r="E2" s="182"/>
      <c r="F2" s="182"/>
      <c r="G2" s="182"/>
    </row>
    <row r="3" spans="1:7" ht="15">
      <c r="A3" s="183" t="str">
        <f>XDO_?FROM_DATE?1?</f>
        <v>Portfolio as on 31-Jan-2020</v>
      </c>
      <c r="B3" s="183"/>
      <c r="C3" s="183"/>
      <c r="D3" s="183"/>
      <c r="E3" s="183"/>
      <c r="F3" s="183"/>
      <c r="G3" s="183"/>
    </row>
    <row r="4" spans="1:39" ht="25.5" customHeight="1">
      <c r="A4" s="184" t="s">
        <v>248</v>
      </c>
      <c r="B4" s="185" t="s">
        <v>330</v>
      </c>
      <c r="C4" s="185" t="s">
        <v>331</v>
      </c>
      <c r="D4" s="186" t="s">
        <v>250</v>
      </c>
      <c r="E4" s="186" t="s">
        <v>142</v>
      </c>
      <c r="F4" s="187" t="s">
        <v>332</v>
      </c>
      <c r="G4" s="188" t="s">
        <v>333</v>
      </c>
      <c r="H4" s="189"/>
      <c r="I4" s="189"/>
      <c r="J4" s="189"/>
      <c r="K4" s="189"/>
      <c r="L4" s="189"/>
      <c r="M4" s="190"/>
      <c r="N4" s="190"/>
      <c r="O4" s="190"/>
      <c r="P4" s="190"/>
      <c r="Q4" s="189"/>
      <c r="R4" s="189"/>
      <c r="S4" s="189"/>
      <c r="T4" s="189"/>
      <c r="U4" s="189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2"/>
      <c r="AI4" s="192"/>
      <c r="AJ4" s="192"/>
      <c r="AK4" s="192"/>
      <c r="AL4" s="192"/>
      <c r="AM4" s="192"/>
    </row>
    <row r="5" spans="1:7" ht="15.75" customHeight="1">
      <c r="A5" s="195"/>
      <c r="B5" s="199"/>
      <c r="C5" s="194"/>
      <c r="D5" s="194"/>
      <c r="E5" s="195"/>
      <c r="F5" s="196"/>
      <c r="G5" s="197"/>
    </row>
    <row r="6" spans="1:7" ht="15.75" customHeight="1">
      <c r="A6" s="203"/>
      <c r="B6" s="231" t="s">
        <v>334</v>
      </c>
      <c r="C6" s="200"/>
      <c r="D6" s="200"/>
      <c r="E6" s="201"/>
      <c r="F6" s="201"/>
      <c r="G6" s="202"/>
    </row>
    <row r="7" spans="1:7" ht="15">
      <c r="A7" s="198">
        <v>1</v>
      </c>
      <c r="B7" s="203" t="s">
        <v>274</v>
      </c>
      <c r="C7" s="200" t="str">
        <f>VLOOKUP(D7,'[3]Rating'!$A$2:$B$36,2,0)</f>
        <v>Awaited</v>
      </c>
      <c r="D7" s="200" t="s">
        <v>344</v>
      </c>
      <c r="E7" s="201">
        <v>250</v>
      </c>
      <c r="F7" s="201">
        <v>2530.1741803</v>
      </c>
      <c r="G7" s="204">
        <f>F7/$F$32</f>
        <v>0.1554432609286874</v>
      </c>
    </row>
    <row r="8" spans="1:7" ht="15">
      <c r="A8" s="198">
        <v>2</v>
      </c>
      <c r="B8" s="203" t="s">
        <v>269</v>
      </c>
      <c r="C8" s="200" t="str">
        <f>VLOOKUP(D8,'[3]Rating'!$A$2:$B$36,2,0)</f>
        <v>ICRA D</v>
      </c>
      <c r="D8" s="200" t="s">
        <v>294</v>
      </c>
      <c r="E8" s="201">
        <v>338</v>
      </c>
      <c r="F8" s="201">
        <v>4279.2774883</v>
      </c>
      <c r="G8" s="204">
        <f>F8/$F$32</f>
        <v>0.26290081227577966</v>
      </c>
    </row>
    <row r="9" spans="1:7" ht="15">
      <c r="A9" s="203"/>
      <c r="B9" s="203"/>
      <c r="C9" s="200"/>
      <c r="D9" s="200"/>
      <c r="E9" s="201"/>
      <c r="F9" s="201"/>
      <c r="G9" s="202"/>
    </row>
    <row r="10" spans="1:7" ht="15">
      <c r="A10" s="203"/>
      <c r="B10" s="199" t="s">
        <v>336</v>
      </c>
      <c r="C10" s="200"/>
      <c r="D10" s="200"/>
      <c r="E10" s="201"/>
      <c r="F10" s="201"/>
      <c r="G10" s="202"/>
    </row>
    <row r="11" spans="1:7" ht="15">
      <c r="A11" s="198">
        <v>3</v>
      </c>
      <c r="B11" s="203" t="s">
        <v>282</v>
      </c>
      <c r="C11" s="200" t="str">
        <f>VLOOKUP(D11,'[3]Rating'!$A$2:$B$36,2,0)</f>
        <v>CARE A- (SO)</v>
      </c>
      <c r="D11" s="200" t="s">
        <v>300</v>
      </c>
      <c r="E11" s="201">
        <v>6</v>
      </c>
      <c r="F11" s="201">
        <v>28.409305999999997</v>
      </c>
      <c r="G11" s="204">
        <f aca="true" t="shared" si="0" ref="G11:G24">F11/$F$32</f>
        <v>0.001745348284613876</v>
      </c>
    </row>
    <row r="12" spans="1:7" ht="15">
      <c r="A12" s="198">
        <v>4</v>
      </c>
      <c r="B12" s="203" t="s">
        <v>279</v>
      </c>
      <c r="C12" s="200" t="str">
        <f>VLOOKUP(D12,'[3]Rating'!$A$2:$B$36,2,0)</f>
        <v>Unrated</v>
      </c>
      <c r="D12" s="200" t="s">
        <v>281</v>
      </c>
      <c r="E12" s="201">
        <v>5</v>
      </c>
      <c r="F12" s="201">
        <v>51.4734876</v>
      </c>
      <c r="G12" s="204">
        <f t="shared" si="0"/>
        <v>0.003162314605142189</v>
      </c>
    </row>
    <row r="13" spans="1:7" ht="15">
      <c r="A13" s="198">
        <v>5</v>
      </c>
      <c r="B13" s="203" t="s">
        <v>277</v>
      </c>
      <c r="C13" s="200" t="str">
        <f>VLOOKUP(D13,'[3]Rating'!$A$2:$B$36,2,0)</f>
        <v>Unrated</v>
      </c>
      <c r="D13" s="200" t="s">
        <v>278</v>
      </c>
      <c r="E13" s="201">
        <v>7</v>
      </c>
      <c r="F13" s="201">
        <v>70</v>
      </c>
      <c r="G13" s="204">
        <f t="shared" si="0"/>
        <v>0.004300505613300491</v>
      </c>
    </row>
    <row r="14" spans="1:7" ht="15">
      <c r="A14" s="198">
        <v>6</v>
      </c>
      <c r="B14" s="203" t="s">
        <v>284</v>
      </c>
      <c r="C14" s="200" t="str">
        <f>VLOOKUP(D14,'[3]Rating'!$A$2:$B$36,2,0)</f>
        <v>CARE A</v>
      </c>
      <c r="D14" s="200" t="s">
        <v>285</v>
      </c>
      <c r="E14" s="201">
        <v>8</v>
      </c>
      <c r="F14" s="201">
        <v>80.71012019999999</v>
      </c>
      <c r="G14" s="204">
        <f t="shared" si="0"/>
        <v>0.004958490356717962</v>
      </c>
    </row>
    <row r="15" spans="1:7" ht="15">
      <c r="A15" s="198">
        <v>7</v>
      </c>
      <c r="B15" s="203" t="s">
        <v>284</v>
      </c>
      <c r="C15" s="200" t="str">
        <f>VLOOKUP(D15,'[3]Rating'!$A$2:$B$36,2,0)</f>
        <v>CARE A</v>
      </c>
      <c r="D15" s="200" t="s">
        <v>286</v>
      </c>
      <c r="E15" s="201">
        <v>8</v>
      </c>
      <c r="F15" s="201">
        <v>80.71012019999999</v>
      </c>
      <c r="G15" s="204">
        <f t="shared" si="0"/>
        <v>0.004958490356717962</v>
      </c>
    </row>
    <row r="16" spans="1:7" ht="15">
      <c r="A16" s="198">
        <v>8</v>
      </c>
      <c r="B16" s="203" t="s">
        <v>289</v>
      </c>
      <c r="C16" s="200" t="s">
        <v>337</v>
      </c>
      <c r="D16" s="200" t="s">
        <v>259</v>
      </c>
      <c r="E16" s="201">
        <v>18</v>
      </c>
      <c r="F16" s="201">
        <v>91.28637300000001</v>
      </c>
      <c r="G16" s="204">
        <f t="shared" si="0"/>
        <v>0.005608250850062035</v>
      </c>
    </row>
    <row r="17" spans="1:7" ht="15">
      <c r="A17" s="198">
        <v>9</v>
      </c>
      <c r="B17" s="203" t="s">
        <v>284</v>
      </c>
      <c r="C17" s="200" t="str">
        <f>VLOOKUP(D17,'[3]Rating'!$A$2:$B$36,2,0)</f>
        <v>CARE A</v>
      </c>
      <c r="D17" s="200" t="s">
        <v>265</v>
      </c>
      <c r="E17" s="201">
        <v>11</v>
      </c>
      <c r="F17" s="201">
        <v>110.9764153</v>
      </c>
      <c r="G17" s="204">
        <f t="shared" si="0"/>
        <v>0.006817924242023093</v>
      </c>
    </row>
    <row r="18" spans="1:7" ht="15">
      <c r="A18" s="198">
        <v>10</v>
      </c>
      <c r="B18" s="203" t="s">
        <v>304</v>
      </c>
      <c r="C18" s="200" t="str">
        <f>VLOOKUP(D18,'[3]Rating'!$A$2:$B$36,2,0)</f>
        <v>CRISIL D</v>
      </c>
      <c r="D18" s="200" t="s">
        <v>305</v>
      </c>
      <c r="E18" s="201">
        <v>200</v>
      </c>
      <c r="F18" s="201">
        <v>160.9193151</v>
      </c>
      <c r="G18" s="204">
        <f t="shared" si="0"/>
        <v>0.009886205969657436</v>
      </c>
    </row>
    <row r="19" spans="1:7" ht="15">
      <c r="A19" s="198">
        <v>11</v>
      </c>
      <c r="B19" s="203" t="s">
        <v>290</v>
      </c>
      <c r="C19" s="200" t="str">
        <f>VLOOKUP(D19,'[3]Rating'!$A$2:$B$36,2,0)</f>
        <v>Unrated</v>
      </c>
      <c r="D19" s="200" t="s">
        <v>261</v>
      </c>
      <c r="E19" s="201">
        <v>16000</v>
      </c>
      <c r="F19" s="201">
        <v>161.97451360000002</v>
      </c>
      <c r="G19" s="204">
        <f t="shared" si="0"/>
        <v>0.009951032927834527</v>
      </c>
    </row>
    <row r="20" spans="1:7" ht="15">
      <c r="A20" s="198">
        <v>12</v>
      </c>
      <c r="B20" s="203" t="s">
        <v>302</v>
      </c>
      <c r="C20" s="200" t="str">
        <f>VLOOKUP(D20,'[3]Rating'!$A$2:$B$36,2,0)</f>
        <v>ICRA BB+</v>
      </c>
      <c r="D20" s="200" t="s">
        <v>303</v>
      </c>
      <c r="E20" s="201">
        <v>25</v>
      </c>
      <c r="F20" s="201">
        <v>177.00102460000002</v>
      </c>
      <c r="G20" s="204">
        <f t="shared" si="0"/>
        <v>0.010874198569317692</v>
      </c>
    </row>
    <row r="21" spans="1:7" ht="15">
      <c r="A21" s="198">
        <v>13</v>
      </c>
      <c r="B21" s="203" t="s">
        <v>302</v>
      </c>
      <c r="C21" s="200" t="str">
        <f>VLOOKUP(D21,'[3]Rating'!$A$2:$B$36,2,0)</f>
        <v>ICRA BB+</v>
      </c>
      <c r="D21" s="200" t="s">
        <v>345</v>
      </c>
      <c r="E21" s="201">
        <v>60</v>
      </c>
      <c r="F21" s="201">
        <v>423.80639340000005</v>
      </c>
      <c r="G21" s="204">
        <f t="shared" si="0"/>
        <v>0.02603688248241909</v>
      </c>
    </row>
    <row r="22" spans="1:7" ht="15">
      <c r="A22" s="198">
        <v>14</v>
      </c>
      <c r="B22" s="203" t="s">
        <v>296</v>
      </c>
      <c r="C22" s="200" t="str">
        <f>VLOOKUP(D22,'[3]Rating'!$A$2:$B$36,2,0)</f>
        <v>CARE BBB+</v>
      </c>
      <c r="D22" s="200" t="s">
        <v>308</v>
      </c>
      <c r="E22" s="201">
        <v>90</v>
      </c>
      <c r="F22" s="201">
        <v>908.0040984000001</v>
      </c>
      <c r="G22" s="204">
        <f t="shared" si="0"/>
        <v>0.055783953172415024</v>
      </c>
    </row>
    <row r="23" spans="1:7" ht="15">
      <c r="A23" s="198">
        <v>15</v>
      </c>
      <c r="B23" s="203" t="s">
        <v>276</v>
      </c>
      <c r="C23" s="200" t="str">
        <f>VLOOKUP(D23,'[3]Rating'!$A$2:$B$36,2,0)</f>
        <v>Unrated</v>
      </c>
      <c r="D23" s="200" t="s">
        <v>263</v>
      </c>
      <c r="E23" s="201">
        <v>228</v>
      </c>
      <c r="F23" s="201">
        <v>1425</v>
      </c>
      <c r="G23" s="204">
        <f t="shared" si="0"/>
        <v>0.08754600712790285</v>
      </c>
    </row>
    <row r="24" spans="1:7" ht="15">
      <c r="A24" s="198">
        <v>16</v>
      </c>
      <c r="B24" s="203" t="s">
        <v>279</v>
      </c>
      <c r="C24" s="200" t="str">
        <f>VLOOKUP(D24,'[3]Rating'!$A$2:$B$36,2,0)</f>
        <v>Unrated</v>
      </c>
      <c r="D24" s="200" t="s">
        <v>280</v>
      </c>
      <c r="E24" s="201">
        <v>334</v>
      </c>
      <c r="F24" s="201">
        <v>3442.471137</v>
      </c>
      <c r="G24" s="204">
        <f t="shared" si="0"/>
        <v>0.21149094926133463</v>
      </c>
    </row>
    <row r="25" spans="1:7" ht="15">
      <c r="A25" s="232"/>
      <c r="B25" s="208" t="s">
        <v>11</v>
      </c>
      <c r="C25" s="209"/>
      <c r="D25" s="209"/>
      <c r="E25" s="210"/>
      <c r="F25" s="201">
        <f>SUM(F8:F24)</f>
        <v>11492.0197927</v>
      </c>
      <c r="G25" s="204">
        <f>SUM(G7:G24)</f>
        <v>0.861464627023926</v>
      </c>
    </row>
    <row r="26" spans="1:7" ht="15.75" customHeight="1">
      <c r="A26" s="195"/>
      <c r="B26" s="199" t="s">
        <v>193</v>
      </c>
      <c r="C26" s="194"/>
      <c r="D26" s="194"/>
      <c r="E26" s="195"/>
      <c r="F26" s="196"/>
      <c r="G26" s="197"/>
    </row>
    <row r="27" spans="1:7" ht="15">
      <c r="A27" s="203"/>
      <c r="B27" s="203" t="s">
        <v>193</v>
      </c>
      <c r="C27" s="200"/>
      <c r="D27" s="200"/>
      <c r="E27" s="201">
        <v>20896.849006</v>
      </c>
      <c r="F27" s="201">
        <v>2089.1206282</v>
      </c>
      <c r="G27" s="204">
        <f>F27/$F$32</f>
        <v>0.12834678554908496</v>
      </c>
    </row>
    <row r="28" spans="1:39" ht="15">
      <c r="A28" s="232"/>
      <c r="B28" s="208" t="s">
        <v>11</v>
      </c>
      <c r="C28" s="209"/>
      <c r="D28" s="209"/>
      <c r="E28" s="210"/>
      <c r="F28" s="201">
        <f>F27</f>
        <v>2089.1206282</v>
      </c>
      <c r="G28" s="204">
        <f>F28/$F$32</f>
        <v>0.12834678554908496</v>
      </c>
      <c r="H28" s="189"/>
      <c r="I28" s="189"/>
      <c r="J28" s="189"/>
      <c r="K28" s="189"/>
      <c r="L28" s="189"/>
      <c r="M28" s="190"/>
      <c r="N28" s="190"/>
      <c r="O28" s="190"/>
      <c r="P28" s="190"/>
      <c r="Q28" s="189"/>
      <c r="R28" s="189"/>
      <c r="S28" s="189"/>
      <c r="T28" s="189"/>
      <c r="U28" s="189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2"/>
      <c r="AI28" s="192"/>
      <c r="AJ28" s="192"/>
      <c r="AK28" s="192"/>
      <c r="AL28" s="192"/>
      <c r="AM28" s="192"/>
    </row>
    <row r="29" spans="1:7" ht="15">
      <c r="A29" s="232"/>
      <c r="B29" s="216" t="s">
        <v>338</v>
      </c>
      <c r="C29" s="209"/>
      <c r="D29" s="209"/>
      <c r="E29" s="210"/>
      <c r="F29" s="217"/>
      <c r="G29" s="233"/>
    </row>
    <row r="30" spans="1:7" ht="15">
      <c r="A30" s="232"/>
      <c r="B30" s="216" t="s">
        <v>339</v>
      </c>
      <c r="C30" s="209"/>
      <c r="D30" s="209"/>
      <c r="E30" s="210"/>
      <c r="F30" s="201">
        <f>F32-(F27+F25)</f>
        <v>2696.0154055000003</v>
      </c>
      <c r="G30" s="204">
        <f>F30/$F$32</f>
        <v>0.16563184835567643</v>
      </c>
    </row>
    <row r="31" spans="1:7" ht="15">
      <c r="A31" s="232"/>
      <c r="B31" s="216" t="s">
        <v>11</v>
      </c>
      <c r="C31" s="209"/>
      <c r="D31" s="209"/>
      <c r="E31" s="210"/>
      <c r="F31" s="201">
        <f>F30</f>
        <v>2696.0154055000003</v>
      </c>
      <c r="G31" s="204">
        <f>F31/$F$32</f>
        <v>0.16563184835567643</v>
      </c>
    </row>
    <row r="32" spans="1:35" ht="15">
      <c r="A32" s="234"/>
      <c r="B32" s="220" t="s">
        <v>340</v>
      </c>
      <c r="C32" s="221"/>
      <c r="D32" s="221"/>
      <c r="E32" s="221"/>
      <c r="F32" s="222">
        <v>16277.155826400001</v>
      </c>
      <c r="G32" s="223">
        <v>1</v>
      </c>
      <c r="AC32" s="224"/>
      <c r="AD32" s="224"/>
      <c r="AE32" s="224"/>
      <c r="AF32" s="224"/>
      <c r="AG32" s="224"/>
      <c r="AH32" s="224"/>
      <c r="AI32" s="224"/>
    </row>
    <row r="33" spans="1:35" ht="15">
      <c r="A33" s="235"/>
      <c r="B33" s="76"/>
      <c r="C33" s="76"/>
      <c r="D33" s="76"/>
      <c r="E33" s="76"/>
      <c r="F33" s="226"/>
      <c r="AC33" s="224"/>
      <c r="AD33" s="224"/>
      <c r="AE33" s="224"/>
      <c r="AF33" s="224"/>
      <c r="AG33" s="224"/>
      <c r="AH33" s="224"/>
      <c r="AI33" s="224"/>
    </row>
    <row r="34" spans="1:35" ht="15">
      <c r="A34" s="235"/>
      <c r="B34" s="76"/>
      <c r="C34" s="76"/>
      <c r="D34" s="76"/>
      <c r="E34" s="76"/>
      <c r="F34" s="227"/>
      <c r="AC34" s="224"/>
      <c r="AD34" s="224"/>
      <c r="AE34" s="224"/>
      <c r="AF34" s="224"/>
      <c r="AG34" s="224"/>
      <c r="AH34" s="224"/>
      <c r="AI34" s="224"/>
    </row>
    <row r="35" spans="1:6" ht="15">
      <c r="A35" s="235"/>
      <c r="B35" s="76"/>
      <c r="C35" s="228"/>
      <c r="D35" s="228"/>
      <c r="E35" s="76"/>
      <c r="F35" s="227"/>
    </row>
    <row r="36" spans="1:6" ht="15">
      <c r="A36" s="235"/>
      <c r="B36" s="76"/>
      <c r="C36" s="76"/>
      <c r="D36" s="76"/>
      <c r="E36" s="76"/>
      <c r="F36" s="76"/>
    </row>
    <row r="37" ht="15">
      <c r="F37" s="168"/>
    </row>
  </sheetData>
  <sheetProtection/>
  <mergeCells count="2">
    <mergeCell ref="A2:G2"/>
    <mergeCell ref="A3:G3"/>
  </mergeCells>
  <conditionalFormatting sqref="I4 I28">
    <cfRule type="cellIs" priority="1" dxfId="4" operator="lessThan" stopIfTrue="1">
      <formula>0</formula>
    </cfRule>
  </conditionalFormatting>
  <conditionalFormatting sqref="C25:E25 C28:E31 F29">
    <cfRule type="cellIs" priority="2" dxfId="0" operator="lessThan" stopIfTrue="1">
      <formula>0</formula>
    </cfRule>
  </conditionalFormatting>
  <conditionalFormatting sqref="G29">
    <cfRule type="cellIs" priority="3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236" customWidth="1"/>
    <col min="2" max="2" width="40.8515625" style="0" bestFit="1" customWidth="1"/>
    <col min="3" max="3" width="21.00390625" style="0" bestFit="1" customWidth="1"/>
    <col min="4" max="4" width="13.8515625" style="0" bestFit="1" customWidth="1"/>
    <col min="5" max="5" width="11.28125" style="0" bestFit="1" customWidth="1"/>
    <col min="6" max="6" width="20.00390625" style="0" bestFit="1" customWidth="1"/>
    <col min="7" max="7" width="16.421875" style="61" bestFit="1" customWidth="1"/>
    <col min="8" max="12" width="9.140625" style="61" customWidth="1"/>
    <col min="13" max="13" width="12.421875" style="61" customWidth="1"/>
    <col min="14" max="253" width="9.140625" style="61" customWidth="1"/>
  </cols>
  <sheetData>
    <row r="1" ht="15">
      <c r="A1" s="230"/>
    </row>
    <row r="2" spans="1:7" ht="15">
      <c r="A2" s="182" t="s">
        <v>346</v>
      </c>
      <c r="B2" s="182"/>
      <c r="C2" s="182"/>
      <c r="D2" s="182"/>
      <c r="E2" s="182"/>
      <c r="F2" s="182"/>
      <c r="G2" s="182"/>
    </row>
    <row r="3" spans="1:7" ht="15">
      <c r="A3" s="183" t="str">
        <f>XDO_?FROM_DATE?2?</f>
        <v>Portfolio as on 31-Jan-2020</v>
      </c>
      <c r="B3" s="183"/>
      <c r="C3" s="183"/>
      <c r="D3" s="183"/>
      <c r="E3" s="183"/>
      <c r="F3" s="183"/>
      <c r="G3" s="183"/>
    </row>
    <row r="4" spans="1:39" ht="25.5" customHeight="1">
      <c r="A4" s="184" t="s">
        <v>248</v>
      </c>
      <c r="B4" s="185" t="s">
        <v>330</v>
      </c>
      <c r="C4" s="185" t="s">
        <v>331</v>
      </c>
      <c r="D4" s="186" t="s">
        <v>250</v>
      </c>
      <c r="E4" s="186" t="s">
        <v>142</v>
      </c>
      <c r="F4" s="187" t="s">
        <v>332</v>
      </c>
      <c r="G4" s="188" t="s">
        <v>333</v>
      </c>
      <c r="H4" s="189"/>
      <c r="I4" s="189"/>
      <c r="J4" s="189"/>
      <c r="K4" s="189"/>
      <c r="L4" s="189"/>
      <c r="M4" s="190"/>
      <c r="N4" s="190"/>
      <c r="O4" s="190"/>
      <c r="P4" s="190"/>
      <c r="Q4" s="189"/>
      <c r="R4" s="189"/>
      <c r="S4" s="189"/>
      <c r="T4" s="189"/>
      <c r="U4" s="189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2"/>
      <c r="AI4" s="192"/>
      <c r="AJ4" s="192"/>
      <c r="AK4" s="192"/>
      <c r="AL4" s="192"/>
      <c r="AM4" s="192"/>
    </row>
    <row r="5" spans="1:7" ht="15.75" customHeight="1">
      <c r="A5" s="195"/>
      <c r="B5" s="199"/>
      <c r="C5" s="194"/>
      <c r="D5" s="194"/>
      <c r="E5" s="195"/>
      <c r="F5" s="196"/>
      <c r="G5" s="197"/>
    </row>
    <row r="6" spans="1:7" ht="15">
      <c r="A6" s="203"/>
      <c r="B6" s="231" t="s">
        <v>334</v>
      </c>
      <c r="C6" s="200"/>
      <c r="D6" s="200"/>
      <c r="E6" s="201"/>
      <c r="F6" s="201"/>
      <c r="G6" s="202"/>
    </row>
    <row r="7" spans="1:7" ht="15">
      <c r="A7" s="198">
        <v>1</v>
      </c>
      <c r="B7" s="203" t="s">
        <v>270</v>
      </c>
      <c r="C7" s="200" t="str">
        <f>VLOOKUP(D7,'[3]Rating'!$A$2:$B$36,2,0)</f>
        <v>ICRA B+(SO)-</v>
      </c>
      <c r="D7" s="200" t="s">
        <v>271</v>
      </c>
      <c r="E7" s="201">
        <v>17</v>
      </c>
      <c r="F7" s="201">
        <v>215.72519649999998</v>
      </c>
      <c r="G7" s="204">
        <f>F7/$F$33</f>
        <v>0.009059734355635052</v>
      </c>
    </row>
    <row r="8" spans="1:7" ht="15">
      <c r="A8" s="198">
        <v>2</v>
      </c>
      <c r="B8" s="203" t="s">
        <v>274</v>
      </c>
      <c r="C8" s="200" t="str">
        <f>VLOOKUP(D8,'[3]Rating'!$A$2:$B$36,2,0)</f>
        <v>Awaited</v>
      </c>
      <c r="D8" s="200" t="s">
        <v>347</v>
      </c>
      <c r="E8" s="201">
        <v>250</v>
      </c>
      <c r="F8" s="201">
        <v>2530.1741803</v>
      </c>
      <c r="G8" s="204">
        <f>F8/$F$33</f>
        <v>0.10625882520405848</v>
      </c>
    </row>
    <row r="9" spans="1:7" ht="15">
      <c r="A9" s="198">
        <v>3</v>
      </c>
      <c r="B9" s="203" t="s">
        <v>269</v>
      </c>
      <c r="C9" s="200" t="str">
        <f>VLOOKUP(D9,'[3]Rating'!$A$2:$B$36,2,0)</f>
        <v>ICRA D</v>
      </c>
      <c r="D9" s="200" t="s">
        <v>294</v>
      </c>
      <c r="E9" s="201">
        <v>206</v>
      </c>
      <c r="F9" s="201">
        <v>2608.0803627</v>
      </c>
      <c r="G9" s="204">
        <f>F9/$F$33</f>
        <v>0.10953062343929917</v>
      </c>
    </row>
    <row r="10" spans="1:7" ht="15">
      <c r="A10" s="198"/>
      <c r="B10" s="203"/>
      <c r="C10" s="200"/>
      <c r="D10" s="200"/>
      <c r="E10" s="201"/>
      <c r="F10" s="201"/>
      <c r="G10" s="202"/>
    </row>
    <row r="11" spans="1:7" ht="15">
      <c r="A11" s="198"/>
      <c r="B11" s="199" t="s">
        <v>336</v>
      </c>
      <c r="C11" s="200"/>
      <c r="D11" s="200"/>
      <c r="E11" s="201"/>
      <c r="F11" s="201"/>
      <c r="G11" s="202"/>
    </row>
    <row r="12" spans="1:7" ht="15">
      <c r="A12" s="198">
        <v>4</v>
      </c>
      <c r="B12" s="203" t="s">
        <v>284</v>
      </c>
      <c r="C12" s="200" t="str">
        <f>VLOOKUP(D12,'[3]Rating'!$A$2:$B$36,2,0)</f>
        <v>CARE A</v>
      </c>
      <c r="D12" s="200" t="s">
        <v>266</v>
      </c>
      <c r="E12" s="201">
        <v>10</v>
      </c>
      <c r="F12" s="201">
        <v>100.88765029999999</v>
      </c>
      <c r="G12" s="204">
        <f aca="true" t="shared" si="0" ref="G12:G25">F12/$F$33</f>
        <v>0.004236942769372816</v>
      </c>
    </row>
    <row r="13" spans="1:7" ht="15">
      <c r="A13" s="198">
        <v>5</v>
      </c>
      <c r="B13" s="203" t="s">
        <v>284</v>
      </c>
      <c r="C13" s="200" t="str">
        <f>VLOOKUP(D13,'[3]Rating'!$A$2:$B$36,2,0)</f>
        <v>CARE A</v>
      </c>
      <c r="D13" s="200" t="s">
        <v>286</v>
      </c>
      <c r="E13" s="201">
        <v>16</v>
      </c>
      <c r="F13" s="201">
        <v>161.42024039999998</v>
      </c>
      <c r="G13" s="204">
        <f t="shared" si="0"/>
        <v>0.006779108427636774</v>
      </c>
    </row>
    <row r="14" spans="1:7" ht="15">
      <c r="A14" s="198">
        <v>6</v>
      </c>
      <c r="B14" s="203" t="s">
        <v>277</v>
      </c>
      <c r="C14" s="200" t="str">
        <f>VLOOKUP(D14,'[3]Rating'!$A$2:$B$36,2,0)</f>
        <v>Unrated</v>
      </c>
      <c r="D14" s="200" t="s">
        <v>278</v>
      </c>
      <c r="E14" s="201">
        <v>20</v>
      </c>
      <c r="F14" s="201">
        <v>200</v>
      </c>
      <c r="G14" s="204">
        <f t="shared" si="0"/>
        <v>0.008399328870825762</v>
      </c>
    </row>
    <row r="15" spans="1:7" ht="15">
      <c r="A15" s="198">
        <v>7</v>
      </c>
      <c r="B15" s="203" t="s">
        <v>296</v>
      </c>
      <c r="C15" s="200" t="str">
        <f>VLOOKUP(D15,'[3]Rating'!$A$2:$B$36,2,0)</f>
        <v>CARE BBB+</v>
      </c>
      <c r="D15" s="200" t="s">
        <v>309</v>
      </c>
      <c r="E15" s="201">
        <v>20</v>
      </c>
      <c r="F15" s="201">
        <v>201.77868850000002</v>
      </c>
      <c r="G15" s="204">
        <f t="shared" si="0"/>
        <v>0.00847402781917704</v>
      </c>
    </row>
    <row r="16" spans="1:7" ht="15">
      <c r="A16" s="198">
        <v>8</v>
      </c>
      <c r="B16" s="203" t="s">
        <v>284</v>
      </c>
      <c r="C16" s="200" t="str">
        <f>VLOOKUP(D16,'[3]Rating'!$A$2:$B$36,2,0)</f>
        <v>CARE A</v>
      </c>
      <c r="D16" s="200" t="s">
        <v>265</v>
      </c>
      <c r="E16" s="201">
        <v>40</v>
      </c>
      <c r="F16" s="201">
        <v>403.5506011</v>
      </c>
      <c r="G16" s="204">
        <f t="shared" si="0"/>
        <v>0.016947771073291602</v>
      </c>
    </row>
    <row r="17" spans="1:7" ht="15">
      <c r="A17" s="198">
        <v>9</v>
      </c>
      <c r="B17" s="203" t="s">
        <v>302</v>
      </c>
      <c r="C17" s="200" t="str">
        <f>VLOOKUP(D17,'[3]Rating'!$A$2:$B$36,2,0)</f>
        <v>ICRA BB+</v>
      </c>
      <c r="D17" s="200" t="s">
        <v>345</v>
      </c>
      <c r="E17" s="201">
        <v>60</v>
      </c>
      <c r="F17" s="201">
        <v>423.80639340000005</v>
      </c>
      <c r="G17" s="204">
        <f t="shared" si="0"/>
        <v>0.017798446378625803</v>
      </c>
    </row>
    <row r="18" spans="1:7" ht="15">
      <c r="A18" s="198">
        <v>10</v>
      </c>
      <c r="B18" s="203" t="s">
        <v>289</v>
      </c>
      <c r="C18" s="200" t="s">
        <v>337</v>
      </c>
      <c r="D18" s="200" t="s">
        <v>259</v>
      </c>
      <c r="E18" s="201">
        <v>97</v>
      </c>
      <c r="F18" s="201">
        <v>491.93212090000003</v>
      </c>
      <c r="G18" s="204">
        <f t="shared" si="0"/>
        <v>0.020659498327809597</v>
      </c>
    </row>
    <row r="19" spans="1:7" ht="15">
      <c r="A19" s="198">
        <v>11</v>
      </c>
      <c r="B19" s="203" t="s">
        <v>279</v>
      </c>
      <c r="C19" s="200" t="str">
        <f>VLOOKUP(D19,'[3]Rating'!$A$2:$B$36,2,0)</f>
        <v>Unrated</v>
      </c>
      <c r="D19" s="200" t="s">
        <v>281</v>
      </c>
      <c r="E19" s="201">
        <v>60</v>
      </c>
      <c r="F19" s="201">
        <v>617.5780837</v>
      </c>
      <c r="G19" s="204">
        <f t="shared" si="0"/>
        <v>0.025936207142053292</v>
      </c>
    </row>
    <row r="20" spans="1:7" ht="15">
      <c r="A20" s="198">
        <v>12</v>
      </c>
      <c r="B20" s="203" t="s">
        <v>279</v>
      </c>
      <c r="C20" s="200" t="str">
        <f>VLOOKUP(D20,'[3]Rating'!$A$2:$B$36,2,0)</f>
        <v>Unrated</v>
      </c>
      <c r="D20" s="200" t="s">
        <v>280</v>
      </c>
      <c r="E20" s="201">
        <v>68</v>
      </c>
      <c r="F20" s="201">
        <v>700.7433154</v>
      </c>
      <c r="G20" s="204">
        <f t="shared" si="0"/>
        <v>0.029428867800386914</v>
      </c>
    </row>
    <row r="21" spans="1:7" ht="15">
      <c r="A21" s="198">
        <v>13</v>
      </c>
      <c r="B21" s="203" t="s">
        <v>282</v>
      </c>
      <c r="C21" s="200" t="str">
        <f>VLOOKUP(D21,'[3]Rating'!$A$2:$B$36,2,0)</f>
        <v>CARE A- (SO)</v>
      </c>
      <c r="D21" s="200" t="s">
        <v>307</v>
      </c>
      <c r="E21" s="201">
        <v>84</v>
      </c>
      <c r="F21" s="201">
        <v>847.8833425</v>
      </c>
      <c r="G21" s="204">
        <f t="shared" si="0"/>
        <v>0.03560825518876249</v>
      </c>
    </row>
    <row r="22" spans="1:7" ht="15">
      <c r="A22" s="198">
        <v>14</v>
      </c>
      <c r="B22" s="203" t="s">
        <v>276</v>
      </c>
      <c r="C22" s="200" t="str">
        <f>VLOOKUP(D22,'[3]Rating'!$A$2:$B$36,2,0)</f>
        <v>Unrated</v>
      </c>
      <c r="D22" s="200" t="s">
        <v>263</v>
      </c>
      <c r="E22" s="201">
        <v>146</v>
      </c>
      <c r="F22" s="201">
        <v>912.5</v>
      </c>
      <c r="G22" s="204">
        <f t="shared" si="0"/>
        <v>0.03832193797314254</v>
      </c>
    </row>
    <row r="23" spans="1:7" ht="15">
      <c r="A23" s="198">
        <v>15</v>
      </c>
      <c r="B23" s="203" t="s">
        <v>304</v>
      </c>
      <c r="C23" s="200" t="str">
        <f>VLOOKUP(D23,'[3]Rating'!$A$2:$B$36,2,0)</f>
        <v>CRISIL D</v>
      </c>
      <c r="D23" s="200" t="s">
        <v>305</v>
      </c>
      <c r="E23" s="201">
        <v>1300</v>
      </c>
      <c r="F23" s="201">
        <v>1045.9363699</v>
      </c>
      <c r="G23" s="204">
        <f t="shared" si="0"/>
        <v>0.04392581774373882</v>
      </c>
    </row>
    <row r="24" spans="1:7" ht="15">
      <c r="A24" s="198">
        <v>16</v>
      </c>
      <c r="B24" s="203" t="s">
        <v>287</v>
      </c>
      <c r="C24" s="200" t="str">
        <f>VLOOKUP(D24,'[3]Rating'!$A$2:$B$36,2,0)</f>
        <v>IND AA-</v>
      </c>
      <c r="D24" s="200" t="s">
        <v>288</v>
      </c>
      <c r="E24" s="201">
        <v>317561</v>
      </c>
      <c r="F24" s="201">
        <v>3203.9395716999998</v>
      </c>
      <c r="G24" s="204">
        <f t="shared" si="0"/>
        <v>0.13455471072480465</v>
      </c>
    </row>
    <row r="25" spans="1:7" ht="15">
      <c r="A25" s="198">
        <v>17</v>
      </c>
      <c r="B25" s="203" t="s">
        <v>290</v>
      </c>
      <c r="C25" s="200" t="str">
        <f>VLOOKUP(D25,'[3]Rating'!$A$2:$B$36,2,0)</f>
        <v>Unrated</v>
      </c>
      <c r="D25" s="200" t="s">
        <v>261</v>
      </c>
      <c r="E25" s="201">
        <v>512000</v>
      </c>
      <c r="F25" s="201">
        <v>5183.1844372</v>
      </c>
      <c r="G25" s="204">
        <f t="shared" si="0"/>
        <v>0.21767635343094366</v>
      </c>
    </row>
    <row r="26" spans="1:7" ht="15">
      <c r="A26" s="232"/>
      <c r="B26" s="208" t="s">
        <v>11</v>
      </c>
      <c r="C26" s="209"/>
      <c r="D26" s="209"/>
      <c r="E26" s="210"/>
      <c r="F26" s="201">
        <f>SUM(F7:F25)</f>
        <v>19849.120554499998</v>
      </c>
      <c r="G26" s="237">
        <f>SUM(G7:G25)</f>
        <v>0.8335964566695644</v>
      </c>
    </row>
    <row r="27" spans="1:7" ht="15.75" customHeight="1">
      <c r="A27" s="195"/>
      <c r="B27" s="199" t="s">
        <v>193</v>
      </c>
      <c r="C27" s="194"/>
      <c r="D27" s="194"/>
      <c r="E27" s="195"/>
      <c r="F27" s="196"/>
      <c r="G27" s="197"/>
    </row>
    <row r="28" spans="1:7" ht="15">
      <c r="A28" s="203"/>
      <c r="B28" s="203" t="s">
        <v>193</v>
      </c>
      <c r="C28" s="200"/>
      <c r="D28" s="200"/>
      <c r="E28" s="201">
        <v>38969.397964</v>
      </c>
      <c r="F28" s="201">
        <v>3895.8875155</v>
      </c>
      <c r="G28" s="204">
        <f>F28/$F$33</f>
        <v>0.16361420243214397</v>
      </c>
    </row>
    <row r="29" spans="1:39" ht="15">
      <c r="A29" s="232"/>
      <c r="B29" s="208" t="s">
        <v>11</v>
      </c>
      <c r="C29" s="209"/>
      <c r="D29" s="209"/>
      <c r="E29" s="210"/>
      <c r="F29" s="201">
        <f>F28</f>
        <v>3895.8875155</v>
      </c>
      <c r="G29" s="204">
        <f>F29/$F$33</f>
        <v>0.16361420243214397</v>
      </c>
      <c r="H29" s="189"/>
      <c r="I29" s="189"/>
      <c r="J29" s="189"/>
      <c r="K29" s="189"/>
      <c r="L29" s="189"/>
      <c r="M29" s="190"/>
      <c r="N29" s="190"/>
      <c r="O29" s="190"/>
      <c r="P29" s="190"/>
      <c r="Q29" s="189"/>
      <c r="R29" s="189"/>
      <c r="S29" s="189"/>
      <c r="T29" s="189"/>
      <c r="U29" s="189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2"/>
      <c r="AI29" s="192"/>
      <c r="AJ29" s="192"/>
      <c r="AK29" s="192"/>
      <c r="AL29" s="192"/>
      <c r="AM29" s="192"/>
    </row>
    <row r="30" spans="1:7" ht="15">
      <c r="A30" s="232"/>
      <c r="B30" s="216" t="s">
        <v>338</v>
      </c>
      <c r="C30" s="209"/>
      <c r="D30" s="209"/>
      <c r="E30" s="210"/>
      <c r="F30" s="217"/>
      <c r="G30" s="233"/>
    </row>
    <row r="31" spans="1:7" ht="15">
      <c r="A31" s="232"/>
      <c r="B31" s="216" t="s">
        <v>339</v>
      </c>
      <c r="C31" s="209"/>
      <c r="D31" s="209"/>
      <c r="E31" s="210"/>
      <c r="F31" s="201">
        <f>F33-(F26+F29)</f>
        <v>66.41818510000667</v>
      </c>
      <c r="G31" s="204">
        <f>F31/$F$33</f>
        <v>0.002789340898291677</v>
      </c>
    </row>
    <row r="32" spans="1:7" ht="15">
      <c r="A32" s="232"/>
      <c r="B32" s="216" t="s">
        <v>11</v>
      </c>
      <c r="C32" s="209"/>
      <c r="D32" s="209"/>
      <c r="E32" s="210"/>
      <c r="F32" s="201">
        <f>F31</f>
        <v>66.41818510000667</v>
      </c>
      <c r="G32" s="204">
        <f>F32/$F$33</f>
        <v>0.002789340898291677</v>
      </c>
    </row>
    <row r="33" spans="1:35" ht="15">
      <c r="A33" s="234"/>
      <c r="B33" s="220" t="s">
        <v>340</v>
      </c>
      <c r="C33" s="221"/>
      <c r="D33" s="221"/>
      <c r="E33" s="221"/>
      <c r="F33" s="222">
        <v>23811.426255100003</v>
      </c>
      <c r="G33" s="223">
        <v>1</v>
      </c>
      <c r="AC33" s="224"/>
      <c r="AD33" s="224"/>
      <c r="AE33" s="224"/>
      <c r="AF33" s="224"/>
      <c r="AG33" s="224"/>
      <c r="AH33" s="224"/>
      <c r="AI33" s="224"/>
    </row>
    <row r="34" spans="1:35" ht="15">
      <c r="A34" s="235"/>
      <c r="B34" s="76"/>
      <c r="C34" s="76"/>
      <c r="D34" s="76"/>
      <c r="E34" s="76"/>
      <c r="F34" s="226"/>
      <c r="AC34" s="224"/>
      <c r="AD34" s="224"/>
      <c r="AE34" s="224"/>
      <c r="AF34" s="224"/>
      <c r="AG34" s="224"/>
      <c r="AH34" s="224"/>
      <c r="AI34" s="224"/>
    </row>
    <row r="35" spans="1:35" ht="15">
      <c r="A35" s="235"/>
      <c r="B35" s="76"/>
      <c r="C35" s="76"/>
      <c r="D35" s="76"/>
      <c r="E35" s="76"/>
      <c r="F35" s="227"/>
      <c r="AC35" s="224"/>
      <c r="AD35" s="224"/>
      <c r="AE35" s="224"/>
      <c r="AF35" s="224"/>
      <c r="AG35" s="224"/>
      <c r="AH35" s="224"/>
      <c r="AI35" s="224"/>
    </row>
    <row r="36" spans="1:6" ht="15">
      <c r="A36" s="235"/>
      <c r="B36" s="76"/>
      <c r="C36" s="228"/>
      <c r="D36" s="228"/>
      <c r="E36" s="76"/>
      <c r="F36" s="76"/>
    </row>
    <row r="37" spans="1:6" ht="15">
      <c r="A37" s="235"/>
      <c r="B37" s="76"/>
      <c r="C37" s="76"/>
      <c r="D37" s="76"/>
      <c r="E37" s="76"/>
      <c r="F37" s="76"/>
    </row>
  </sheetData>
  <sheetProtection/>
  <mergeCells count="2">
    <mergeCell ref="A2:G2"/>
    <mergeCell ref="A3:G3"/>
  </mergeCells>
  <conditionalFormatting sqref="I4 I29">
    <cfRule type="cellIs" priority="1" dxfId="4" operator="lessThan" stopIfTrue="1">
      <formula>0</formula>
    </cfRule>
  </conditionalFormatting>
  <conditionalFormatting sqref="C26:E26 C29:E32 F30">
    <cfRule type="cellIs" priority="2" dxfId="0" operator="lessThan" stopIfTrue="1">
      <formula>0</formula>
    </cfRule>
  </conditionalFormatting>
  <conditionalFormatting sqref="G30">
    <cfRule type="cellIs" priority="3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236" customWidth="1"/>
    <col min="2" max="2" width="40.8515625" style="0" bestFit="1" customWidth="1"/>
    <col min="3" max="3" width="21.00390625" style="0" bestFit="1" customWidth="1"/>
    <col min="4" max="4" width="13.57421875" style="0" bestFit="1" customWidth="1"/>
    <col min="5" max="5" width="11.28125" style="0" bestFit="1" customWidth="1"/>
    <col min="6" max="6" width="20.00390625" style="0" bestFit="1" customWidth="1"/>
    <col min="7" max="7" width="16.421875" style="61" bestFit="1" customWidth="1"/>
    <col min="8" max="12" width="9.140625" style="61" customWidth="1"/>
    <col min="13" max="13" width="12.421875" style="61" customWidth="1"/>
    <col min="14" max="253" width="9.140625" style="61" customWidth="1"/>
  </cols>
  <sheetData>
    <row r="1" ht="15">
      <c r="A1" s="230"/>
    </row>
    <row r="2" spans="1:7" ht="15" customHeight="1">
      <c r="A2" s="182" t="s">
        <v>348</v>
      </c>
      <c r="B2" s="182"/>
      <c r="C2" s="182"/>
      <c r="D2" s="182"/>
      <c r="E2" s="182"/>
      <c r="F2" s="182"/>
      <c r="G2" s="182"/>
    </row>
    <row r="3" spans="1:7" ht="15">
      <c r="A3" s="183" t="str">
        <f>XDO_?FROM_DATE?3?</f>
        <v>Portfolio as on 31-Jan-2020</v>
      </c>
      <c r="B3" s="183"/>
      <c r="C3" s="183"/>
      <c r="D3" s="183"/>
      <c r="E3" s="183"/>
      <c r="F3" s="183"/>
      <c r="G3" s="183"/>
    </row>
    <row r="4" spans="1:39" ht="26.25">
      <c r="A4" s="184" t="s">
        <v>248</v>
      </c>
      <c r="B4" s="185" t="s">
        <v>330</v>
      </c>
      <c r="C4" s="185" t="s">
        <v>331</v>
      </c>
      <c r="D4" s="186" t="s">
        <v>250</v>
      </c>
      <c r="E4" s="186" t="s">
        <v>142</v>
      </c>
      <c r="F4" s="187" t="s">
        <v>332</v>
      </c>
      <c r="G4" s="188" t="s">
        <v>333</v>
      </c>
      <c r="H4" s="189"/>
      <c r="I4" s="189"/>
      <c r="J4" s="189"/>
      <c r="K4" s="189"/>
      <c r="L4" s="189"/>
      <c r="M4" s="190"/>
      <c r="N4" s="190"/>
      <c r="O4" s="190"/>
      <c r="P4" s="190"/>
      <c r="Q4" s="189"/>
      <c r="R4" s="189"/>
      <c r="S4" s="189"/>
      <c r="T4" s="189"/>
      <c r="U4" s="189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2"/>
      <c r="AI4" s="192"/>
      <c r="AJ4" s="192"/>
      <c r="AK4" s="192"/>
      <c r="AL4" s="192"/>
      <c r="AM4" s="192"/>
    </row>
    <row r="5" spans="1:7" ht="15">
      <c r="A5" s="195"/>
      <c r="B5" s="199"/>
      <c r="C5" s="194"/>
      <c r="D5" s="194"/>
      <c r="E5" s="195"/>
      <c r="F5" s="196"/>
      <c r="G5" s="197"/>
    </row>
    <row r="6" spans="1:7" ht="15">
      <c r="A6" s="203"/>
      <c r="B6" s="231" t="s">
        <v>334</v>
      </c>
      <c r="C6" s="200"/>
      <c r="D6" s="200"/>
      <c r="E6" s="201"/>
      <c r="F6" s="201"/>
      <c r="G6" s="202"/>
    </row>
    <row r="7" spans="1:7" ht="15">
      <c r="A7" s="198">
        <v>1</v>
      </c>
      <c r="B7" s="203" t="s">
        <v>269</v>
      </c>
      <c r="C7" s="200" t="str">
        <f>VLOOKUP(D7,'[3]Rating'!$A$2:$B$36,2,0)</f>
        <v>ICRA D</v>
      </c>
      <c r="D7" s="200" t="s">
        <v>294</v>
      </c>
      <c r="E7" s="201">
        <v>5</v>
      </c>
      <c r="F7" s="201">
        <v>63.302921399999995</v>
      </c>
      <c r="G7" s="237">
        <f>F7/$F$27</f>
        <v>0.0032344045855622543</v>
      </c>
    </row>
    <row r="8" spans="1:7" ht="15">
      <c r="A8" s="198">
        <v>2</v>
      </c>
      <c r="B8" s="203" t="s">
        <v>270</v>
      </c>
      <c r="C8" s="200" t="str">
        <f>VLOOKUP(D8,'[3]Rating'!$A$2:$B$36,2,0)</f>
        <v>ICRA B+(SO)-</v>
      </c>
      <c r="D8" s="200" t="s">
        <v>271</v>
      </c>
      <c r="E8" s="201">
        <v>472</v>
      </c>
      <c r="F8" s="201">
        <v>5972.1869874</v>
      </c>
      <c r="G8" s="237">
        <f>F8/$F$27</f>
        <v>0.30514340492794045</v>
      </c>
    </row>
    <row r="9" spans="1:7" ht="15">
      <c r="A9" s="198"/>
      <c r="B9" s="238"/>
      <c r="C9" s="200"/>
      <c r="D9" s="200"/>
      <c r="E9" s="201"/>
      <c r="F9" s="201"/>
      <c r="G9" s="237"/>
    </row>
    <row r="10" spans="1:7" ht="15">
      <c r="A10" s="203"/>
      <c r="B10" s="199" t="s">
        <v>336</v>
      </c>
      <c r="C10" s="200"/>
      <c r="D10" s="200"/>
      <c r="E10" s="201"/>
      <c r="F10" s="201"/>
      <c r="G10" s="202"/>
    </row>
    <row r="11" spans="1:7" ht="15">
      <c r="A11" s="198">
        <v>3</v>
      </c>
      <c r="B11" s="203" t="s">
        <v>287</v>
      </c>
      <c r="C11" s="200" t="str">
        <f>VLOOKUP(D11,'[3]Rating'!$A$2:$B$36,2,0)</f>
        <v>IND AA-</v>
      </c>
      <c r="D11" s="200" t="s">
        <v>288</v>
      </c>
      <c r="E11" s="201">
        <v>2232</v>
      </c>
      <c r="F11" s="201">
        <v>22.4988671</v>
      </c>
      <c r="G11" s="237">
        <f aca="true" t="shared" si="0" ref="G11:G19">F11/$F$27</f>
        <v>0.0011495589351772908</v>
      </c>
    </row>
    <row r="12" spans="1:7" ht="15">
      <c r="A12" s="198">
        <v>4</v>
      </c>
      <c r="B12" s="203" t="s">
        <v>289</v>
      </c>
      <c r="C12" s="200" t="s">
        <v>337</v>
      </c>
      <c r="D12" s="200" t="s">
        <v>259</v>
      </c>
      <c r="E12" s="201">
        <v>10</v>
      </c>
      <c r="F12" s="201">
        <v>50.7146516</v>
      </c>
      <c r="G12" s="237">
        <f t="shared" si="0"/>
        <v>0.0025912185103392736</v>
      </c>
    </row>
    <row r="13" spans="1:7" ht="15">
      <c r="A13" s="198">
        <v>5</v>
      </c>
      <c r="B13" s="203" t="s">
        <v>284</v>
      </c>
      <c r="C13" s="200" t="str">
        <f>VLOOKUP(D13,'[3]Rating'!$A$2:$B$36,2,0)</f>
        <v>CARE A</v>
      </c>
      <c r="D13" s="200" t="s">
        <v>286</v>
      </c>
      <c r="E13" s="201">
        <v>8</v>
      </c>
      <c r="F13" s="201">
        <v>80.71012019999999</v>
      </c>
      <c r="G13" s="237">
        <f t="shared" si="0"/>
        <v>0.004123809408836551</v>
      </c>
    </row>
    <row r="14" spans="1:7" ht="15">
      <c r="A14" s="198">
        <v>6</v>
      </c>
      <c r="B14" s="203" t="s">
        <v>277</v>
      </c>
      <c r="C14" s="200" t="str">
        <f>VLOOKUP(D14,'[3]Rating'!$A$2:$B$36,2,0)</f>
        <v>Unrated</v>
      </c>
      <c r="D14" s="200" t="s">
        <v>278</v>
      </c>
      <c r="E14" s="201">
        <v>10</v>
      </c>
      <c r="F14" s="201">
        <v>100</v>
      </c>
      <c r="G14" s="237">
        <f t="shared" si="0"/>
        <v>0.005109408087384502</v>
      </c>
    </row>
    <row r="15" spans="1:7" ht="15">
      <c r="A15" s="198">
        <v>7</v>
      </c>
      <c r="B15" s="203" t="s">
        <v>279</v>
      </c>
      <c r="C15" s="200" t="str">
        <f>VLOOKUP(D15,'[3]Rating'!$A$2:$B$36,2,0)</f>
        <v>Unrated</v>
      </c>
      <c r="D15" s="200" t="s">
        <v>281</v>
      </c>
      <c r="E15" s="201">
        <v>80</v>
      </c>
      <c r="F15" s="201">
        <v>823.2735646</v>
      </c>
      <c r="G15" s="237">
        <f t="shared" si="0"/>
        <v>0.04206440609097107</v>
      </c>
    </row>
    <row r="16" spans="1:7" ht="15">
      <c r="A16" s="198">
        <v>8</v>
      </c>
      <c r="B16" s="203" t="s">
        <v>284</v>
      </c>
      <c r="C16" s="200" t="str">
        <f>VLOOKUP(D16,'[3]Rating'!$A$2:$B$36,2,0)</f>
        <v>CARE A</v>
      </c>
      <c r="D16" s="200" t="s">
        <v>266</v>
      </c>
      <c r="E16" s="201">
        <v>88</v>
      </c>
      <c r="F16" s="201">
        <v>887.8113224</v>
      </c>
      <c r="G16" s="237">
        <f t="shared" si="0"/>
        <v>0.04536190350742089</v>
      </c>
    </row>
    <row r="17" spans="1:7" ht="15">
      <c r="A17" s="198">
        <v>9</v>
      </c>
      <c r="B17" s="203" t="s">
        <v>296</v>
      </c>
      <c r="C17" s="200" t="str">
        <f>VLOOKUP(D17,'[3]Rating'!$A$2:$B$36,2,0)</f>
        <v>CARE BBB+</v>
      </c>
      <c r="D17" s="200" t="s">
        <v>349</v>
      </c>
      <c r="E17" s="201">
        <v>280</v>
      </c>
      <c r="F17" s="201">
        <v>2824.9016393</v>
      </c>
      <c r="G17" s="237">
        <f t="shared" si="0"/>
        <v>0.14433575281905156</v>
      </c>
    </row>
    <row r="18" spans="1:7" ht="15">
      <c r="A18" s="198">
        <v>10</v>
      </c>
      <c r="B18" s="203" t="s">
        <v>282</v>
      </c>
      <c r="C18" s="200" t="str">
        <f>VLOOKUP(D18,'[3]Rating'!$A$2:$B$36,2,0)</f>
        <v>CARE A- (SO)</v>
      </c>
      <c r="D18" s="200" t="s">
        <v>350</v>
      </c>
      <c r="E18" s="201">
        <v>365</v>
      </c>
      <c r="F18" s="201">
        <v>3684.255</v>
      </c>
      <c r="G18" s="237">
        <f t="shared" si="0"/>
        <v>0.18824362292986788</v>
      </c>
    </row>
    <row r="19" spans="1:7" ht="15">
      <c r="A19" s="198">
        <v>11</v>
      </c>
      <c r="B19" s="203" t="s">
        <v>290</v>
      </c>
      <c r="C19" s="200" t="str">
        <f>VLOOKUP(D19,'[3]Rating'!$A$2:$B$36,2,0)</f>
        <v>Unrated</v>
      </c>
      <c r="D19" s="200" t="s">
        <v>261</v>
      </c>
      <c r="E19" s="201">
        <v>395000</v>
      </c>
      <c r="F19" s="201">
        <v>3998.7458058999996</v>
      </c>
      <c r="G19" s="237">
        <f t="shared" si="0"/>
        <v>0.20431224160060316</v>
      </c>
    </row>
    <row r="20" spans="1:7" ht="15">
      <c r="A20" s="198"/>
      <c r="B20" s="208" t="s">
        <v>11</v>
      </c>
      <c r="C20" s="209"/>
      <c r="D20" s="209"/>
      <c r="E20" s="210"/>
      <c r="F20" s="201">
        <f>SUM(F7:F19)</f>
        <v>18508.4008799</v>
      </c>
      <c r="G20" s="237">
        <f>SUM(G7:G19)</f>
        <v>0.9456697314031548</v>
      </c>
    </row>
    <row r="21" spans="1:7" ht="15">
      <c r="A21" s="198"/>
      <c r="B21" s="199" t="s">
        <v>193</v>
      </c>
      <c r="C21" s="194"/>
      <c r="D21" s="194"/>
      <c r="E21" s="195"/>
      <c r="F21" s="196"/>
      <c r="G21" s="197"/>
    </row>
    <row r="22" spans="1:7" ht="15">
      <c r="A22" s="198"/>
      <c r="B22" s="203" t="s">
        <v>193</v>
      </c>
      <c r="C22" s="200"/>
      <c r="D22" s="200"/>
      <c r="E22" s="201">
        <v>11355.78097</v>
      </c>
      <c r="F22" s="201">
        <v>1135.2714597</v>
      </c>
      <c r="G22" s="237">
        <f>F22/$F$27</f>
        <v>0.05800565177567988</v>
      </c>
    </row>
    <row r="23" spans="1:39" ht="15">
      <c r="A23" s="198"/>
      <c r="B23" s="208" t="s">
        <v>11</v>
      </c>
      <c r="C23" s="209"/>
      <c r="D23" s="209"/>
      <c r="E23" s="210"/>
      <c r="F23" s="201">
        <f>F22</f>
        <v>1135.2714597</v>
      </c>
      <c r="G23" s="237">
        <f>G22</f>
        <v>0.05800565177567988</v>
      </c>
      <c r="H23" s="189"/>
      <c r="I23" s="189"/>
      <c r="J23" s="189"/>
      <c r="K23" s="189"/>
      <c r="L23" s="189"/>
      <c r="M23" s="190"/>
      <c r="N23" s="190"/>
      <c r="O23" s="190"/>
      <c r="P23" s="190"/>
      <c r="Q23" s="189"/>
      <c r="R23" s="189"/>
      <c r="S23" s="189"/>
      <c r="T23" s="189"/>
      <c r="U23" s="189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2"/>
      <c r="AI23" s="192"/>
      <c r="AJ23" s="192"/>
      <c r="AK23" s="192"/>
      <c r="AL23" s="192"/>
      <c r="AM23" s="192"/>
    </row>
    <row r="24" spans="1:7" ht="15">
      <c r="A24" s="232"/>
      <c r="B24" s="216" t="s">
        <v>338</v>
      </c>
      <c r="C24" s="209"/>
      <c r="D24" s="209"/>
      <c r="E24" s="210"/>
      <c r="F24" s="217"/>
      <c r="G24" s="233"/>
    </row>
    <row r="25" spans="1:7" ht="15">
      <c r="A25" s="232"/>
      <c r="B25" s="216" t="s">
        <v>339</v>
      </c>
      <c r="C25" s="209"/>
      <c r="D25" s="209"/>
      <c r="E25" s="210"/>
      <c r="F25" s="201">
        <f>F27-(F20+F23)</f>
        <v>-71.93363920000047</v>
      </c>
      <c r="G25" s="237">
        <f>F25/$F$27</f>
        <v>-0.003675383178834812</v>
      </c>
    </row>
    <row r="26" spans="1:7" ht="15">
      <c r="A26" s="232"/>
      <c r="B26" s="216" t="s">
        <v>11</v>
      </c>
      <c r="C26" s="209"/>
      <c r="D26" s="209"/>
      <c r="E26" s="210"/>
      <c r="F26" s="201">
        <f>F25</f>
        <v>-71.93363920000047</v>
      </c>
      <c r="G26" s="237">
        <f>G25</f>
        <v>-0.003675383178834812</v>
      </c>
    </row>
    <row r="27" spans="1:35" ht="15">
      <c r="A27" s="234"/>
      <c r="B27" s="220" t="s">
        <v>340</v>
      </c>
      <c r="C27" s="221"/>
      <c r="D27" s="221"/>
      <c r="E27" s="221"/>
      <c r="F27" s="222">
        <v>19571.7387004</v>
      </c>
      <c r="G27" s="223">
        <v>1</v>
      </c>
      <c r="AC27" s="224"/>
      <c r="AD27" s="224"/>
      <c r="AE27" s="224"/>
      <c r="AF27" s="224"/>
      <c r="AG27" s="224"/>
      <c r="AH27" s="224"/>
      <c r="AI27" s="224"/>
    </row>
    <row r="28" spans="1:35" ht="15">
      <c r="A28" s="235"/>
      <c r="B28" s="76"/>
      <c r="C28" s="76"/>
      <c r="D28" s="76"/>
      <c r="E28" s="76"/>
      <c r="F28" s="226"/>
      <c r="AC28" s="224"/>
      <c r="AD28" s="224"/>
      <c r="AE28" s="224"/>
      <c r="AF28" s="224"/>
      <c r="AG28" s="224"/>
      <c r="AH28" s="224"/>
      <c r="AI28" s="224"/>
    </row>
    <row r="29" spans="1:35" ht="15">
      <c r="A29" s="235"/>
      <c r="B29" s="76"/>
      <c r="C29" s="76"/>
      <c r="D29" s="76"/>
      <c r="E29" s="76"/>
      <c r="F29" s="76"/>
      <c r="AC29" s="224"/>
      <c r="AD29" s="224"/>
      <c r="AE29" s="224"/>
      <c r="AF29" s="224"/>
      <c r="AG29" s="224"/>
      <c r="AH29" s="224"/>
      <c r="AI29" s="224"/>
    </row>
    <row r="30" spans="1:6" ht="15">
      <c r="A30" s="235"/>
      <c r="B30" s="76"/>
      <c r="C30" s="228"/>
      <c r="D30" s="228"/>
      <c r="E30" s="76"/>
      <c r="F30" s="76"/>
    </row>
    <row r="31" spans="1:6" ht="15">
      <c r="A31" s="235"/>
      <c r="B31" s="76"/>
      <c r="C31" s="76"/>
      <c r="D31" s="76"/>
      <c r="E31" s="76"/>
      <c r="F31" s="76"/>
    </row>
  </sheetData>
  <sheetProtection/>
  <mergeCells count="2">
    <mergeCell ref="A2:G2"/>
    <mergeCell ref="A3:G3"/>
  </mergeCells>
  <conditionalFormatting sqref="I4 I23">
    <cfRule type="cellIs" priority="1" dxfId="4" operator="lessThan" stopIfTrue="1">
      <formula>0</formula>
    </cfRule>
  </conditionalFormatting>
  <conditionalFormatting sqref="C20:E20 C23:E26 F24">
    <cfRule type="cellIs" priority="2" dxfId="0" operator="lessThan" stopIfTrue="1">
      <formula>0</formula>
    </cfRule>
  </conditionalFormatting>
  <conditionalFormatting sqref="G24">
    <cfRule type="cellIs" priority="3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236" bestFit="1" customWidth="1"/>
    <col min="2" max="2" width="40.8515625" style="0" bestFit="1" customWidth="1"/>
    <col min="3" max="3" width="21.00390625" style="0" bestFit="1" customWidth="1"/>
    <col min="4" max="4" width="13.8515625" style="0" bestFit="1" customWidth="1"/>
    <col min="5" max="5" width="11.28125" style="0" bestFit="1" customWidth="1"/>
    <col min="6" max="6" width="20.00390625" style="0" bestFit="1" customWidth="1"/>
    <col min="7" max="7" width="16.421875" style="61" bestFit="1" customWidth="1"/>
    <col min="8" max="12" width="9.140625" style="61" customWidth="1"/>
    <col min="13" max="13" width="12.421875" style="61" customWidth="1"/>
    <col min="14" max="254" width="9.140625" style="61" customWidth="1"/>
  </cols>
  <sheetData>
    <row r="1" ht="15">
      <c r="A1" s="230"/>
    </row>
    <row r="2" spans="1:7" ht="15">
      <c r="A2" s="182" t="s">
        <v>299</v>
      </c>
      <c r="B2" s="182"/>
      <c r="C2" s="182"/>
      <c r="D2" s="182"/>
      <c r="E2" s="182"/>
      <c r="F2" s="182"/>
      <c r="G2" s="182"/>
    </row>
    <row r="3" spans="1:7" ht="15">
      <c r="A3" s="183" t="str">
        <f>XDO_?FROM_DATE?4?</f>
        <v>Portfolio as on 31-Jan-2020</v>
      </c>
      <c r="B3" s="183"/>
      <c r="C3" s="183"/>
      <c r="D3" s="183"/>
      <c r="E3" s="183"/>
      <c r="F3" s="183"/>
      <c r="G3" s="183"/>
    </row>
    <row r="4" spans="1:39" ht="25.5" customHeight="1">
      <c r="A4" s="184" t="s">
        <v>248</v>
      </c>
      <c r="B4" s="185" t="s">
        <v>330</v>
      </c>
      <c r="C4" s="185" t="s">
        <v>331</v>
      </c>
      <c r="D4" s="186" t="s">
        <v>250</v>
      </c>
      <c r="E4" s="186" t="s">
        <v>142</v>
      </c>
      <c r="F4" s="187" t="s">
        <v>332</v>
      </c>
      <c r="G4" s="188" t="s">
        <v>333</v>
      </c>
      <c r="H4" s="189"/>
      <c r="I4" s="189"/>
      <c r="J4" s="189"/>
      <c r="K4" s="189"/>
      <c r="L4" s="189"/>
      <c r="M4" s="190"/>
      <c r="N4" s="190"/>
      <c r="O4" s="190"/>
      <c r="P4" s="190"/>
      <c r="Q4" s="189"/>
      <c r="R4" s="189"/>
      <c r="S4" s="189"/>
      <c r="T4" s="189"/>
      <c r="U4" s="189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2"/>
      <c r="AI4" s="192"/>
      <c r="AJ4" s="192"/>
      <c r="AK4" s="192"/>
      <c r="AL4" s="192"/>
      <c r="AM4" s="192"/>
    </row>
    <row r="5" spans="1:7" ht="15.75" customHeight="1">
      <c r="A5" s="195"/>
      <c r="B5" s="199"/>
      <c r="C5" s="194"/>
      <c r="D5" s="194"/>
      <c r="E5" s="195"/>
      <c r="F5" s="196"/>
      <c r="G5" s="197"/>
    </row>
    <row r="6" spans="1:7" ht="15">
      <c r="A6" s="203"/>
      <c r="B6" s="231" t="s">
        <v>334</v>
      </c>
      <c r="C6" s="200"/>
      <c r="D6" s="200"/>
      <c r="E6" s="201"/>
      <c r="F6" s="201"/>
      <c r="G6" s="202"/>
    </row>
    <row r="7" spans="1:7" ht="15">
      <c r="A7" s="198">
        <v>1</v>
      </c>
      <c r="B7" s="203" t="s">
        <v>272</v>
      </c>
      <c r="C7" s="200" t="str">
        <f>VLOOKUP(D7,'[3]Rating'!$A$2:$B$36,2,0)</f>
        <v>ICRA BBB+</v>
      </c>
      <c r="D7" s="200" t="s">
        <v>273</v>
      </c>
      <c r="E7" s="201">
        <v>150000</v>
      </c>
      <c r="F7" s="201">
        <v>797.3521345</v>
      </c>
      <c r="G7" s="237">
        <f>F7/$F$31</f>
        <v>0.04765992925555681</v>
      </c>
    </row>
    <row r="8" spans="1:7" ht="15">
      <c r="A8" s="198">
        <v>2</v>
      </c>
      <c r="B8" s="203" t="s">
        <v>269</v>
      </c>
      <c r="C8" s="200" t="str">
        <f>VLOOKUP(D8,'[3]Rating'!$A$2:$B$36,2,0)</f>
        <v>ICRA D</v>
      </c>
      <c r="D8" s="200" t="s">
        <v>294</v>
      </c>
      <c r="E8" s="201">
        <v>77</v>
      </c>
      <c r="F8" s="201">
        <v>974.8649899</v>
      </c>
      <c r="G8" s="237">
        <f>F8/$F$31</f>
        <v>0.05827036066252996</v>
      </c>
    </row>
    <row r="9" spans="1:7" ht="15">
      <c r="A9" s="198">
        <v>3</v>
      </c>
      <c r="B9" s="203" t="s">
        <v>274</v>
      </c>
      <c r="C9" s="200" t="str">
        <f>VLOOKUP(D9,'[3]Rating'!$A$2:$B$36,2,0)</f>
        <v>Awaited</v>
      </c>
      <c r="D9" s="200" t="s">
        <v>351</v>
      </c>
      <c r="E9" s="201">
        <v>200</v>
      </c>
      <c r="F9" s="201">
        <v>2024.1393443000002</v>
      </c>
      <c r="G9" s="237">
        <f>F9/$F$31</f>
        <v>0.12098837361640895</v>
      </c>
    </row>
    <row r="10" spans="1:7" ht="15">
      <c r="A10" s="198">
        <v>4</v>
      </c>
      <c r="B10" s="203" t="s">
        <v>270</v>
      </c>
      <c r="C10" s="200" t="str">
        <f>VLOOKUP(D10,'[3]Rating'!$A$2:$B$36,2,0)</f>
        <v>ICRA B+(SO)-</v>
      </c>
      <c r="D10" s="200" t="s">
        <v>271</v>
      </c>
      <c r="E10" s="201">
        <v>230</v>
      </c>
      <c r="F10" s="201">
        <v>2918.6350117</v>
      </c>
      <c r="G10" s="237">
        <f>F10/$F$31</f>
        <v>0.1744548389120958</v>
      </c>
    </row>
    <row r="11" spans="1:7" ht="15">
      <c r="A11" s="203"/>
      <c r="B11" s="203"/>
      <c r="C11" s="200"/>
      <c r="D11" s="200"/>
      <c r="E11" s="201"/>
      <c r="F11" s="201"/>
      <c r="G11" s="202"/>
    </row>
    <row r="12" spans="1:7" ht="15">
      <c r="A12" s="203"/>
      <c r="B12" s="199" t="s">
        <v>336</v>
      </c>
      <c r="C12" s="200"/>
      <c r="D12" s="200"/>
      <c r="E12" s="201"/>
      <c r="F12" s="201"/>
      <c r="G12" s="202"/>
    </row>
    <row r="13" spans="1:7" ht="15">
      <c r="A13" s="198">
        <v>5</v>
      </c>
      <c r="B13" s="203" t="s">
        <v>302</v>
      </c>
      <c r="C13" s="200" t="str">
        <f>VLOOKUP(D13,'[3]Rating'!$A$2:$B$36,2,0)</f>
        <v>ICRA BB+</v>
      </c>
      <c r="D13" s="200" t="s">
        <v>303</v>
      </c>
      <c r="E13" s="201">
        <v>5</v>
      </c>
      <c r="F13" s="201">
        <v>35.400204900000006</v>
      </c>
      <c r="G13" s="237">
        <f aca="true" t="shared" si="0" ref="G13:G23">F13/$F$31</f>
        <v>0.0021159675733786044</v>
      </c>
    </row>
    <row r="14" spans="1:7" ht="15">
      <c r="A14" s="198">
        <v>6</v>
      </c>
      <c r="B14" s="203" t="s">
        <v>284</v>
      </c>
      <c r="C14" s="200" t="str">
        <f>VLOOKUP(D14,'[3]Rating'!$A$2:$B$36,2,0)</f>
        <v>CARE A</v>
      </c>
      <c r="D14" s="200" t="s">
        <v>266</v>
      </c>
      <c r="E14" s="201">
        <v>4</v>
      </c>
      <c r="F14" s="201">
        <v>40.355060099999996</v>
      </c>
      <c r="G14" s="237">
        <f t="shared" si="0"/>
        <v>0.0024121328911670997</v>
      </c>
    </row>
    <row r="15" spans="1:7" ht="15">
      <c r="A15" s="198">
        <v>7</v>
      </c>
      <c r="B15" s="203" t="s">
        <v>304</v>
      </c>
      <c r="C15" s="200" t="str">
        <f>VLOOKUP(D15,'[3]Rating'!$A$2:$B$36,2,0)</f>
        <v>CRISIL D</v>
      </c>
      <c r="D15" s="200" t="s">
        <v>305</v>
      </c>
      <c r="E15" s="201">
        <v>100</v>
      </c>
      <c r="F15" s="201">
        <v>80.4536301</v>
      </c>
      <c r="G15" s="237">
        <f t="shared" si="0"/>
        <v>0.004808934663883734</v>
      </c>
    </row>
    <row r="16" spans="1:7" ht="15">
      <c r="A16" s="198">
        <v>8</v>
      </c>
      <c r="B16" s="203" t="s">
        <v>284</v>
      </c>
      <c r="C16" s="200" t="str">
        <f>VLOOKUP(D16,'[3]Rating'!$A$2:$B$36,2,0)</f>
        <v>CARE A</v>
      </c>
      <c r="D16" s="200" t="s">
        <v>286</v>
      </c>
      <c r="E16" s="201">
        <v>8</v>
      </c>
      <c r="F16" s="201">
        <v>80.71012019999999</v>
      </c>
      <c r="G16" s="237">
        <f t="shared" si="0"/>
        <v>0.0048242657823341995</v>
      </c>
    </row>
    <row r="17" spans="1:7" ht="15">
      <c r="A17" s="198">
        <v>9</v>
      </c>
      <c r="B17" s="203" t="s">
        <v>284</v>
      </c>
      <c r="C17" s="200" t="str">
        <f>VLOOKUP(D17,'[3]Rating'!$A$2:$B$36,2,0)</f>
        <v>CARE A</v>
      </c>
      <c r="D17" s="200" t="s">
        <v>301</v>
      </c>
      <c r="E17" s="201">
        <v>125</v>
      </c>
      <c r="F17" s="201">
        <v>252.2191257</v>
      </c>
      <c r="G17" s="237">
        <f t="shared" si="0"/>
        <v>0.01507583057427733</v>
      </c>
    </row>
    <row r="18" spans="1:7" ht="15">
      <c r="A18" s="198">
        <v>10</v>
      </c>
      <c r="B18" s="203" t="s">
        <v>284</v>
      </c>
      <c r="C18" s="200" t="str">
        <f>VLOOKUP(D18,'[3]Rating'!$A$2:$B$36,2,0)</f>
        <v>CARE A</v>
      </c>
      <c r="D18" s="200" t="s">
        <v>265</v>
      </c>
      <c r="E18" s="201">
        <v>43</v>
      </c>
      <c r="F18" s="201">
        <v>433.8168962</v>
      </c>
      <c r="G18" s="237">
        <f t="shared" si="0"/>
        <v>0.025930428587517915</v>
      </c>
    </row>
    <row r="19" spans="1:7" ht="15">
      <c r="A19" s="198">
        <v>11</v>
      </c>
      <c r="B19" s="203" t="s">
        <v>289</v>
      </c>
      <c r="C19" s="200" t="s">
        <v>337</v>
      </c>
      <c r="D19" s="200" t="s">
        <v>259</v>
      </c>
      <c r="E19" s="201">
        <v>165</v>
      </c>
      <c r="F19" s="201">
        <v>836.791752</v>
      </c>
      <c r="G19" s="237">
        <f t="shared" si="0"/>
        <v>0.05001734362567689</v>
      </c>
    </row>
    <row r="20" spans="1:7" ht="15">
      <c r="A20" s="198">
        <v>12</v>
      </c>
      <c r="B20" s="203" t="s">
        <v>282</v>
      </c>
      <c r="C20" s="200" t="str">
        <f>VLOOKUP(D20,'[3]Rating'!$A$2:$B$36,2,0)</f>
        <v>CARE A- (SO)</v>
      </c>
      <c r="D20" s="200" t="s">
        <v>283</v>
      </c>
      <c r="E20" s="201">
        <v>100</v>
      </c>
      <c r="F20" s="201">
        <v>894.7825278999999</v>
      </c>
      <c r="G20" s="237">
        <f t="shared" si="0"/>
        <v>0.053483611736443254</v>
      </c>
    </row>
    <row r="21" spans="1:7" ht="15">
      <c r="A21" s="198">
        <v>13</v>
      </c>
      <c r="B21" s="203" t="s">
        <v>282</v>
      </c>
      <c r="C21" s="200" t="str">
        <f>VLOOKUP(D21,'[3]Rating'!$A$2:$B$36,2,0)</f>
        <v>CARE A- (SO)</v>
      </c>
      <c r="D21" s="200" t="s">
        <v>300</v>
      </c>
      <c r="E21" s="201">
        <v>180</v>
      </c>
      <c r="F21" s="201">
        <v>966.8814504</v>
      </c>
      <c r="G21" s="237">
        <f t="shared" si="0"/>
        <v>0.057793162557306925</v>
      </c>
    </row>
    <row r="22" spans="1:7" ht="15">
      <c r="A22" s="198">
        <v>14</v>
      </c>
      <c r="B22" s="203" t="s">
        <v>284</v>
      </c>
      <c r="C22" s="200" t="str">
        <f>VLOOKUP(D22,'[3]Rating'!$A$2:$B$36,2,0)</f>
        <v>CARE A</v>
      </c>
      <c r="D22" s="239" t="s">
        <v>285</v>
      </c>
      <c r="E22" s="201">
        <v>98</v>
      </c>
      <c r="F22" s="201">
        <v>988.6989726</v>
      </c>
      <c r="G22" s="237">
        <f t="shared" si="0"/>
        <v>0.059097255842559863</v>
      </c>
    </row>
    <row r="23" spans="1:7" ht="15">
      <c r="A23" s="198">
        <v>15</v>
      </c>
      <c r="B23" s="203" t="s">
        <v>279</v>
      </c>
      <c r="C23" s="200" t="str">
        <f>VLOOKUP(D23,'[3]Rating'!$A$2:$B$36,2,0)</f>
        <v>Unrated</v>
      </c>
      <c r="D23" s="200" t="s">
        <v>280</v>
      </c>
      <c r="E23" s="201">
        <v>146</v>
      </c>
      <c r="F23" s="201">
        <v>1504.8010266</v>
      </c>
      <c r="G23" s="237">
        <f t="shared" si="0"/>
        <v>0.08994609454004698</v>
      </c>
    </row>
    <row r="24" spans="1:7" ht="15">
      <c r="A24" s="232"/>
      <c r="B24" s="208" t="s">
        <v>11</v>
      </c>
      <c r="C24" s="209"/>
      <c r="D24" s="209"/>
      <c r="E24" s="210"/>
      <c r="F24" s="201">
        <f>SUM(F7:F23)</f>
        <v>12829.9022471</v>
      </c>
      <c r="G24" s="237">
        <f>SUM(G7:G23)</f>
        <v>0.7668785308211843</v>
      </c>
    </row>
    <row r="25" spans="1:7" ht="15.75" customHeight="1">
      <c r="A25" s="195"/>
      <c r="B25" s="199" t="s">
        <v>193</v>
      </c>
      <c r="C25" s="194"/>
      <c r="D25" s="194"/>
      <c r="E25" s="195"/>
      <c r="F25" s="196"/>
      <c r="G25" s="197"/>
    </row>
    <row r="26" spans="1:7" ht="15">
      <c r="A26" s="203"/>
      <c r="B26" s="203" t="s">
        <v>193</v>
      </c>
      <c r="C26" s="200"/>
      <c r="D26" s="200"/>
      <c r="E26" s="201">
        <v>39361.058839</v>
      </c>
      <c r="F26" s="201">
        <v>3935.0430267</v>
      </c>
      <c r="G26" s="237">
        <f>F26/$F$31</f>
        <v>0.23520834039993926</v>
      </c>
    </row>
    <row r="27" spans="1:39" ht="15">
      <c r="A27" s="232"/>
      <c r="B27" s="208" t="s">
        <v>11</v>
      </c>
      <c r="C27" s="209"/>
      <c r="D27" s="209"/>
      <c r="E27" s="210"/>
      <c r="F27" s="201">
        <f>F26</f>
        <v>3935.0430267</v>
      </c>
      <c r="G27" s="237">
        <f>G26</f>
        <v>0.23520834039993926</v>
      </c>
      <c r="H27" s="189"/>
      <c r="I27" s="189"/>
      <c r="J27" s="189"/>
      <c r="K27" s="189"/>
      <c r="L27" s="189"/>
      <c r="M27" s="190"/>
      <c r="N27" s="190"/>
      <c r="O27" s="190"/>
      <c r="P27" s="190"/>
      <c r="Q27" s="189"/>
      <c r="R27" s="189"/>
      <c r="S27" s="189"/>
      <c r="T27" s="189"/>
      <c r="U27" s="189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2"/>
      <c r="AI27" s="192"/>
      <c r="AJ27" s="192"/>
      <c r="AK27" s="192"/>
      <c r="AL27" s="192"/>
      <c r="AM27" s="192"/>
    </row>
    <row r="28" spans="1:7" ht="15">
      <c r="A28" s="232"/>
      <c r="B28" s="216" t="s">
        <v>338</v>
      </c>
      <c r="C28" s="209"/>
      <c r="D28" s="209"/>
      <c r="E28" s="210"/>
      <c r="F28" s="217"/>
      <c r="G28" s="233"/>
    </row>
    <row r="29" spans="1:7" ht="15">
      <c r="A29" s="232"/>
      <c r="B29" s="216" t="s">
        <v>339</v>
      </c>
      <c r="C29" s="209"/>
      <c r="D29" s="209"/>
      <c r="E29" s="210"/>
      <c r="F29" s="201">
        <f>F31-(F24+F27)</f>
        <v>-34.91342200000145</v>
      </c>
      <c r="G29" s="237">
        <f>F29/$F$31</f>
        <v>-0.002086871221123532</v>
      </c>
    </row>
    <row r="30" spans="1:7" ht="15">
      <c r="A30" s="232"/>
      <c r="B30" s="216" t="s">
        <v>11</v>
      </c>
      <c r="C30" s="209"/>
      <c r="D30" s="209"/>
      <c r="E30" s="210"/>
      <c r="F30" s="201">
        <f>F29</f>
        <v>-34.91342200000145</v>
      </c>
      <c r="G30" s="237">
        <f>G29</f>
        <v>-0.002086871221123532</v>
      </c>
    </row>
    <row r="31" spans="1:35" ht="15">
      <c r="A31" s="234"/>
      <c r="B31" s="220" t="s">
        <v>340</v>
      </c>
      <c r="C31" s="221"/>
      <c r="D31" s="221"/>
      <c r="E31" s="221"/>
      <c r="F31" s="222">
        <v>16730.0318518</v>
      </c>
      <c r="G31" s="223">
        <v>1</v>
      </c>
      <c r="AC31" s="224"/>
      <c r="AD31" s="224"/>
      <c r="AE31" s="224"/>
      <c r="AF31" s="224"/>
      <c r="AG31" s="224"/>
      <c r="AH31" s="224"/>
      <c r="AI31" s="224"/>
    </row>
    <row r="32" spans="1:35" ht="15">
      <c r="A32" s="235"/>
      <c r="B32" s="76"/>
      <c r="C32" s="76"/>
      <c r="D32" s="76"/>
      <c r="E32" s="76"/>
      <c r="F32" s="226"/>
      <c r="AC32" s="224"/>
      <c r="AD32" s="224"/>
      <c r="AE32" s="224"/>
      <c r="AF32" s="224"/>
      <c r="AG32" s="224"/>
      <c r="AH32" s="224"/>
      <c r="AI32" s="224"/>
    </row>
    <row r="33" spans="1:35" ht="15">
      <c r="A33" s="235"/>
      <c r="B33" s="76"/>
      <c r="C33" s="76"/>
      <c r="D33" s="76"/>
      <c r="E33" s="76"/>
      <c r="F33" s="76"/>
      <c r="AC33" s="224"/>
      <c r="AD33" s="224"/>
      <c r="AE33" s="224"/>
      <c r="AF33" s="224"/>
      <c r="AG33" s="224"/>
      <c r="AH33" s="224"/>
      <c r="AI33" s="224"/>
    </row>
    <row r="34" spans="1:6" ht="15">
      <c r="A34" s="235"/>
      <c r="B34" s="76"/>
      <c r="C34" s="228"/>
      <c r="D34" s="228"/>
      <c r="E34" s="76"/>
      <c r="F34" s="76"/>
    </row>
    <row r="35" spans="1:6" ht="15">
      <c r="A35" s="235"/>
      <c r="B35" s="76"/>
      <c r="C35" s="76"/>
      <c r="D35" s="76"/>
      <c r="E35" s="76"/>
      <c r="F35" s="76"/>
    </row>
  </sheetData>
  <sheetProtection/>
  <mergeCells count="2">
    <mergeCell ref="A2:G2"/>
    <mergeCell ref="A3:G3"/>
  </mergeCells>
  <conditionalFormatting sqref="I4 I27">
    <cfRule type="cellIs" priority="1" dxfId="4" operator="lessThan" stopIfTrue="1">
      <formula>0</formula>
    </cfRule>
  </conditionalFormatting>
  <conditionalFormatting sqref="C24:E24 C27:E30 F28">
    <cfRule type="cellIs" priority="2" dxfId="0" operator="lessThan" stopIfTrue="1">
      <formula>0</formula>
    </cfRule>
  </conditionalFormatting>
  <conditionalFormatting sqref="G28">
    <cfRule type="cellIs" priority="3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236" customWidth="1"/>
    <col min="2" max="2" width="40.8515625" style="0" bestFit="1" customWidth="1"/>
    <col min="3" max="3" width="21.00390625" style="0" bestFit="1" customWidth="1"/>
    <col min="4" max="4" width="13.57421875" style="0" bestFit="1" customWidth="1"/>
    <col min="5" max="5" width="11.28125" style="0" bestFit="1" customWidth="1"/>
    <col min="6" max="6" width="20.00390625" style="0" bestFit="1" customWidth="1"/>
    <col min="7" max="7" width="16.421875" style="61" bestFit="1" customWidth="1"/>
    <col min="8" max="12" width="9.140625" style="61" customWidth="1"/>
    <col min="13" max="13" width="12.421875" style="61" customWidth="1"/>
    <col min="14" max="254" width="9.140625" style="61" customWidth="1"/>
  </cols>
  <sheetData>
    <row r="1" ht="15">
      <c r="A1" s="230"/>
    </row>
    <row r="2" spans="1:7" ht="15">
      <c r="A2" s="182" t="s">
        <v>306</v>
      </c>
      <c r="B2" s="182"/>
      <c r="C2" s="182"/>
      <c r="D2" s="182"/>
      <c r="E2" s="182"/>
      <c r="F2" s="182"/>
      <c r="G2" s="182"/>
    </row>
    <row r="3" spans="1:7" ht="15">
      <c r="A3" s="183" t="str">
        <f>XDO_?FROM_DATE?5?</f>
        <v>Portfolio as on 31-Jan-2020</v>
      </c>
      <c r="B3" s="183"/>
      <c r="C3" s="183"/>
      <c r="D3" s="183"/>
      <c r="E3" s="183"/>
      <c r="F3" s="183"/>
      <c r="G3" s="183"/>
    </row>
    <row r="4" spans="1:39" ht="26.25">
      <c r="A4" s="184" t="s">
        <v>248</v>
      </c>
      <c r="B4" s="185" t="s">
        <v>330</v>
      </c>
      <c r="C4" s="185" t="s">
        <v>331</v>
      </c>
      <c r="D4" s="186" t="s">
        <v>250</v>
      </c>
      <c r="E4" s="186" t="s">
        <v>142</v>
      </c>
      <c r="F4" s="187" t="s">
        <v>332</v>
      </c>
      <c r="G4" s="188" t="s">
        <v>333</v>
      </c>
      <c r="H4" s="189"/>
      <c r="I4" s="189"/>
      <c r="J4" s="189"/>
      <c r="K4" s="189"/>
      <c r="L4" s="189"/>
      <c r="M4" s="190"/>
      <c r="N4" s="190"/>
      <c r="O4" s="190"/>
      <c r="P4" s="190"/>
      <c r="Q4" s="189"/>
      <c r="R4" s="189"/>
      <c r="S4" s="189"/>
      <c r="T4" s="189"/>
      <c r="U4" s="189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2"/>
      <c r="AI4" s="192"/>
      <c r="AJ4" s="192"/>
      <c r="AK4" s="192"/>
      <c r="AL4" s="192"/>
      <c r="AM4" s="192"/>
    </row>
    <row r="5" spans="1:7" ht="15">
      <c r="A5" s="195"/>
      <c r="B5" s="199"/>
      <c r="C5" s="194"/>
      <c r="D5" s="194"/>
      <c r="E5" s="195"/>
      <c r="F5" s="196"/>
      <c r="G5" s="197"/>
    </row>
    <row r="6" spans="1:7" ht="15">
      <c r="A6" s="203"/>
      <c r="B6" s="231" t="s">
        <v>334</v>
      </c>
      <c r="C6" s="200"/>
      <c r="D6" s="200"/>
      <c r="E6" s="201"/>
      <c r="F6" s="201"/>
      <c r="G6" s="202"/>
    </row>
    <row r="7" spans="1:7" ht="15">
      <c r="A7" s="198">
        <v>1</v>
      </c>
      <c r="B7" s="203" t="s">
        <v>272</v>
      </c>
      <c r="C7" s="200" t="str">
        <f>VLOOKUP(D7,'[3]Rating'!$A$2:$B$36,2,0)</f>
        <v>ICRA BBB+</v>
      </c>
      <c r="D7" s="200" t="s">
        <v>295</v>
      </c>
      <c r="E7" s="201">
        <v>70000</v>
      </c>
      <c r="F7" s="201">
        <v>372.09766</v>
      </c>
      <c r="G7" s="204">
        <f>F7/$F$27</f>
        <v>0.020817868574456277</v>
      </c>
    </row>
    <row r="8" spans="1:7" ht="15">
      <c r="A8" s="198">
        <v>2</v>
      </c>
      <c r="B8" s="203" t="s">
        <v>269</v>
      </c>
      <c r="C8" s="200" t="str">
        <f>VLOOKUP(D8,'[3]Rating'!$A$2:$B$36,2,0)</f>
        <v>ICRA D</v>
      </c>
      <c r="D8" s="200" t="s">
        <v>294</v>
      </c>
      <c r="E8" s="201">
        <v>125</v>
      </c>
      <c r="F8" s="201">
        <v>1582.5730356</v>
      </c>
      <c r="G8" s="204">
        <f>F8/$F$27</f>
        <v>0.08854072735797132</v>
      </c>
    </row>
    <row r="9" spans="1:7" ht="15">
      <c r="A9" s="198">
        <v>3</v>
      </c>
      <c r="B9" s="203" t="s">
        <v>270</v>
      </c>
      <c r="C9" s="200" t="str">
        <f>VLOOKUP(D9,'[3]Rating'!$A$2:$B$36,2,0)</f>
        <v>ICRA B+(SO)-</v>
      </c>
      <c r="D9" s="200" t="s">
        <v>271</v>
      </c>
      <c r="E9" s="201">
        <v>215</v>
      </c>
      <c r="F9" s="201">
        <v>2728.28925</v>
      </c>
      <c r="G9" s="204">
        <f>F9/$F$27</f>
        <v>0.15264048432769473</v>
      </c>
    </row>
    <row r="10" spans="1:7" ht="15">
      <c r="A10" s="198">
        <v>4</v>
      </c>
      <c r="B10" s="203" t="s">
        <v>272</v>
      </c>
      <c r="C10" s="200" t="str">
        <f>VLOOKUP(D10,'[3]Rating'!$A$2:$B$36,2,0)</f>
        <v>ICRA BBB+</v>
      </c>
      <c r="D10" s="200" t="s">
        <v>273</v>
      </c>
      <c r="E10" s="201">
        <v>340000</v>
      </c>
      <c r="F10" s="201">
        <v>3433.930137</v>
      </c>
      <c r="G10" s="204">
        <f>F10/$F$27</f>
        <v>0.1921192040980065</v>
      </c>
    </row>
    <row r="11" spans="1:7" ht="15">
      <c r="A11" s="203"/>
      <c r="B11" s="203"/>
      <c r="C11" s="200"/>
      <c r="D11" s="200"/>
      <c r="E11" s="201"/>
      <c r="F11" s="201"/>
      <c r="G11" s="202"/>
    </row>
    <row r="12" spans="1:7" ht="15">
      <c r="A12" s="203"/>
      <c r="B12" s="199" t="s">
        <v>336</v>
      </c>
      <c r="C12" s="200"/>
      <c r="D12" s="200"/>
      <c r="E12" s="201"/>
      <c r="F12" s="201"/>
      <c r="G12" s="202"/>
    </row>
    <row r="13" spans="1:7" ht="15">
      <c r="A13" s="198">
        <v>5</v>
      </c>
      <c r="B13" s="203" t="s">
        <v>304</v>
      </c>
      <c r="C13" s="200" t="str">
        <f>VLOOKUP(D13,'[3]Rating'!$A$2:$B$36,2,0)</f>
        <v>CRISIL D</v>
      </c>
      <c r="D13" s="200" t="s">
        <v>305</v>
      </c>
      <c r="E13" s="201">
        <v>100</v>
      </c>
      <c r="F13" s="201">
        <v>80.4536301</v>
      </c>
      <c r="G13" s="204">
        <f aca="true" t="shared" si="0" ref="G13:G20">F13/$F$27</f>
        <v>0.004501165360082403</v>
      </c>
    </row>
    <row r="14" spans="1:7" ht="15">
      <c r="A14" s="198">
        <v>6</v>
      </c>
      <c r="B14" s="203" t="s">
        <v>289</v>
      </c>
      <c r="C14" s="200" t="s">
        <v>337</v>
      </c>
      <c r="D14" s="200" t="s">
        <v>259</v>
      </c>
      <c r="E14" s="240">
        <v>24</v>
      </c>
      <c r="F14" s="241">
        <v>121.71516390000001</v>
      </c>
      <c r="G14" s="204">
        <f t="shared" si="0"/>
        <v>0.0068096377859205165</v>
      </c>
    </row>
    <row r="15" spans="1:7" ht="15">
      <c r="A15" s="198">
        <v>7</v>
      </c>
      <c r="B15" s="203" t="s">
        <v>284</v>
      </c>
      <c r="C15" s="200" t="str">
        <f>VLOOKUP(D15,'[3]Rating'!$A$2:$B$36,2,0)</f>
        <v>CARE A</v>
      </c>
      <c r="D15" s="200" t="s">
        <v>286</v>
      </c>
      <c r="E15" s="201">
        <v>24</v>
      </c>
      <c r="F15" s="201">
        <v>242.1303607</v>
      </c>
      <c r="G15" s="204">
        <f t="shared" si="0"/>
        <v>0.013546545890501685</v>
      </c>
    </row>
    <row r="16" spans="1:7" ht="15">
      <c r="A16" s="198">
        <v>8</v>
      </c>
      <c r="B16" s="203" t="s">
        <v>284</v>
      </c>
      <c r="C16" s="200" t="str">
        <f>VLOOKUP(D16,'[3]Rating'!$A$2:$B$36,2,0)</f>
        <v>CARE A</v>
      </c>
      <c r="D16" s="200" t="s">
        <v>265</v>
      </c>
      <c r="E16" s="201">
        <v>43</v>
      </c>
      <c r="F16" s="201">
        <v>433.8168962</v>
      </c>
      <c r="G16" s="204">
        <f t="shared" si="0"/>
        <v>0.024270894717451703</v>
      </c>
    </row>
    <row r="17" spans="1:7" ht="15">
      <c r="A17" s="198">
        <v>9</v>
      </c>
      <c r="B17" s="203" t="s">
        <v>296</v>
      </c>
      <c r="C17" s="200" t="str">
        <f>VLOOKUP(D17,'[3]Rating'!$A$2:$B$36,2,0)</f>
        <v>CARE BBB+</v>
      </c>
      <c r="D17" s="200" t="s">
        <v>308</v>
      </c>
      <c r="E17" s="201">
        <v>100</v>
      </c>
      <c r="F17" s="201">
        <v>1008.8934426000001</v>
      </c>
      <c r="G17" s="204">
        <f t="shared" si="0"/>
        <v>0.0564448889403861</v>
      </c>
    </row>
    <row r="18" spans="1:7" ht="15">
      <c r="A18" s="198">
        <v>10</v>
      </c>
      <c r="B18" s="203" t="s">
        <v>296</v>
      </c>
      <c r="C18" s="200" t="str">
        <f>VLOOKUP(D18,'[3]Rating'!$A$2:$B$36,2,0)</f>
        <v>CARE BBB+</v>
      </c>
      <c r="D18" s="200" t="s">
        <v>309</v>
      </c>
      <c r="E18" s="201">
        <v>160</v>
      </c>
      <c r="F18" s="201">
        <v>1614.2295081999998</v>
      </c>
      <c r="G18" s="204">
        <f t="shared" si="0"/>
        <v>0.09031182230685564</v>
      </c>
    </row>
    <row r="19" spans="1:7" ht="15">
      <c r="A19" s="198">
        <v>11</v>
      </c>
      <c r="B19" s="203" t="s">
        <v>282</v>
      </c>
      <c r="C19" s="200" t="str">
        <f>VLOOKUP(D19,'[3]Rating'!$A$2:$B$36,2,0)</f>
        <v>CARE A- (SO)</v>
      </c>
      <c r="D19" s="200" t="s">
        <v>307</v>
      </c>
      <c r="E19" s="201">
        <v>410</v>
      </c>
      <c r="F19" s="201">
        <v>4138.4782192</v>
      </c>
      <c r="G19" s="204">
        <f t="shared" si="0"/>
        <v>0.23153678436342615</v>
      </c>
    </row>
    <row r="20" spans="1:7" ht="15">
      <c r="A20" s="232"/>
      <c r="B20" s="208" t="s">
        <v>11</v>
      </c>
      <c r="C20" s="209"/>
      <c r="D20" s="209"/>
      <c r="E20" s="210"/>
      <c r="F20" s="201">
        <f>SUM(F7:F19)</f>
        <v>15756.6073035</v>
      </c>
      <c r="G20" s="204">
        <f t="shared" si="0"/>
        <v>0.8815400237227531</v>
      </c>
    </row>
    <row r="21" spans="1:7" ht="15">
      <c r="A21" s="195"/>
      <c r="B21" s="199" t="s">
        <v>193</v>
      </c>
      <c r="C21" s="194"/>
      <c r="D21" s="194"/>
      <c r="E21" s="195"/>
      <c r="F21" s="196"/>
      <c r="G21" s="197"/>
    </row>
    <row r="22" spans="1:7" ht="15">
      <c r="A22" s="203"/>
      <c r="B22" s="203" t="s">
        <v>193</v>
      </c>
      <c r="C22" s="200"/>
      <c r="D22" s="200"/>
      <c r="E22" s="201">
        <v>22052.440298</v>
      </c>
      <c r="F22" s="201">
        <v>2204.6485533</v>
      </c>
      <c r="G22" s="204">
        <f>F22/$F$27</f>
        <v>0.12334418828504475</v>
      </c>
    </row>
    <row r="23" spans="1:39" ht="15">
      <c r="A23" s="232"/>
      <c r="B23" s="208" t="s">
        <v>11</v>
      </c>
      <c r="C23" s="209"/>
      <c r="D23" s="209"/>
      <c r="E23" s="210"/>
      <c r="F23" s="201">
        <f>F22</f>
        <v>2204.6485533</v>
      </c>
      <c r="G23" s="218">
        <f>G22</f>
        <v>0.12334418828504475</v>
      </c>
      <c r="H23" s="189"/>
      <c r="I23" s="189"/>
      <c r="J23" s="189"/>
      <c r="K23" s="189"/>
      <c r="L23" s="189"/>
      <c r="M23" s="190"/>
      <c r="N23" s="190"/>
      <c r="O23" s="190"/>
      <c r="P23" s="190"/>
      <c r="Q23" s="189"/>
      <c r="R23" s="189"/>
      <c r="S23" s="189"/>
      <c r="T23" s="189"/>
      <c r="U23" s="189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2"/>
      <c r="AI23" s="192"/>
      <c r="AJ23" s="192"/>
      <c r="AK23" s="192"/>
      <c r="AL23" s="192"/>
      <c r="AM23" s="192"/>
    </row>
    <row r="24" spans="1:7" ht="15">
      <c r="A24" s="232"/>
      <c r="B24" s="216" t="s">
        <v>338</v>
      </c>
      <c r="C24" s="209"/>
      <c r="D24" s="209"/>
      <c r="E24" s="210"/>
      <c r="F24" s="217"/>
      <c r="G24" s="233"/>
    </row>
    <row r="25" spans="1:7" ht="15">
      <c r="A25" s="232"/>
      <c r="B25" s="216" t="s">
        <v>339</v>
      </c>
      <c r="C25" s="209"/>
      <c r="D25" s="209"/>
      <c r="E25" s="210"/>
      <c r="F25" s="201">
        <f>F27-(F20+F23)</f>
        <v>-87.30018890000429</v>
      </c>
      <c r="G25" s="204">
        <f>F25/$F$27</f>
        <v>-0.004884212007797888</v>
      </c>
    </row>
    <row r="26" spans="1:7" ht="15">
      <c r="A26" s="232"/>
      <c r="B26" s="216" t="s">
        <v>11</v>
      </c>
      <c r="C26" s="209"/>
      <c r="D26" s="209"/>
      <c r="E26" s="210"/>
      <c r="F26" s="201">
        <f>F25</f>
        <v>-87.30018890000429</v>
      </c>
      <c r="G26" s="237">
        <f>G25</f>
        <v>-0.004884212007797888</v>
      </c>
    </row>
    <row r="27" spans="1:35" ht="15">
      <c r="A27" s="234"/>
      <c r="B27" s="220" t="s">
        <v>340</v>
      </c>
      <c r="C27" s="221"/>
      <c r="D27" s="221"/>
      <c r="E27" s="221"/>
      <c r="F27" s="222">
        <v>17873.955667899998</v>
      </c>
      <c r="G27" s="223">
        <v>1</v>
      </c>
      <c r="AC27" s="224"/>
      <c r="AD27" s="224"/>
      <c r="AE27" s="224"/>
      <c r="AF27" s="224"/>
      <c r="AG27" s="224"/>
      <c r="AH27" s="224"/>
      <c r="AI27" s="224"/>
    </row>
    <row r="28" spans="1:35" ht="15">
      <c r="A28" s="235"/>
      <c r="B28" s="76"/>
      <c r="C28" s="76"/>
      <c r="D28" s="76"/>
      <c r="E28" s="76"/>
      <c r="F28" s="226"/>
      <c r="AC28" s="224"/>
      <c r="AD28" s="224"/>
      <c r="AE28" s="224"/>
      <c r="AF28" s="224"/>
      <c r="AG28" s="224"/>
      <c r="AH28" s="224"/>
      <c r="AI28" s="224"/>
    </row>
    <row r="29" spans="1:35" ht="15">
      <c r="A29" s="235"/>
      <c r="B29" s="76"/>
      <c r="C29" s="76"/>
      <c r="D29" s="76"/>
      <c r="E29" s="76"/>
      <c r="F29" s="76"/>
      <c r="AC29" s="224"/>
      <c r="AD29" s="224"/>
      <c r="AE29" s="224"/>
      <c r="AF29" s="224"/>
      <c r="AG29" s="224"/>
      <c r="AH29" s="224"/>
      <c r="AI29" s="224"/>
    </row>
    <row r="30" spans="1:6" ht="15">
      <c r="A30" s="235"/>
      <c r="B30" s="76"/>
      <c r="C30" s="228"/>
      <c r="D30" s="228"/>
      <c r="E30" s="76"/>
      <c r="F30" s="76"/>
    </row>
    <row r="31" spans="1:6" ht="15">
      <c r="A31" s="235"/>
      <c r="B31" s="76"/>
      <c r="C31" s="76"/>
      <c r="D31" s="76"/>
      <c r="E31" s="76"/>
      <c r="F31" s="76"/>
    </row>
  </sheetData>
  <sheetProtection/>
  <mergeCells count="2">
    <mergeCell ref="A2:G2"/>
    <mergeCell ref="A3:G3"/>
  </mergeCells>
  <conditionalFormatting sqref="I4 I23">
    <cfRule type="cellIs" priority="1" dxfId="4" operator="lessThan" stopIfTrue="1">
      <formula>0</formula>
    </cfRule>
  </conditionalFormatting>
  <conditionalFormatting sqref="C20:E20 C23:E26 F24">
    <cfRule type="cellIs" priority="2" dxfId="0" operator="lessThan" stopIfTrue="1">
      <formula>0</formula>
    </cfRule>
  </conditionalFormatting>
  <conditionalFormatting sqref="G23:G24">
    <cfRule type="cellIs" priority="3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8.57421875" style="0" bestFit="1" customWidth="1"/>
    <col min="3" max="3" width="14.28125" style="0" bestFit="1" customWidth="1"/>
  </cols>
  <sheetData>
    <row r="1" spans="1:2" ht="15.75" thickBot="1">
      <c r="A1" s="124" t="s">
        <v>133</v>
      </c>
      <c r="B1" s="125">
        <v>43861</v>
      </c>
    </row>
    <row r="2" spans="1:3" ht="15">
      <c r="A2" s="126" t="s">
        <v>233</v>
      </c>
      <c r="B2" s="127">
        <v>4123759269.29</v>
      </c>
      <c r="C2" s="128"/>
    </row>
    <row r="3" spans="1:3" ht="15">
      <c r="A3" s="20" t="s">
        <v>234</v>
      </c>
      <c r="B3" s="129">
        <v>4885822612.88</v>
      </c>
      <c r="C3" s="128"/>
    </row>
    <row r="4" spans="1:3" ht="15">
      <c r="A4" s="20" t="s">
        <v>235</v>
      </c>
      <c r="B4" s="129">
        <v>1627715582.64</v>
      </c>
      <c r="C4" s="128"/>
    </row>
    <row r="5" spans="1:3" ht="15">
      <c r="A5" s="20" t="s">
        <v>236</v>
      </c>
      <c r="B5" s="129">
        <v>2381142625.51</v>
      </c>
      <c r="C5" s="128"/>
    </row>
    <row r="6" spans="1:3" ht="15">
      <c r="A6" s="20" t="s">
        <v>237</v>
      </c>
      <c r="B6" s="129">
        <v>1957173870.04</v>
      </c>
      <c r="C6" s="128"/>
    </row>
    <row r="7" spans="1:2" ht="15">
      <c r="A7" s="20" t="s">
        <v>238</v>
      </c>
      <c r="B7" s="129">
        <v>1673003185.18</v>
      </c>
    </row>
    <row r="8" spans="1:2" ht="15.75" thickBot="1">
      <c r="A8" s="130" t="s">
        <v>239</v>
      </c>
      <c r="B8" s="131">
        <v>1787395566.79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7.140625" style="0" bestFit="1" customWidth="1"/>
  </cols>
  <sheetData>
    <row r="1" ht="15">
      <c r="A1" s="132" t="s">
        <v>240</v>
      </c>
    </row>
    <row r="2" ht="12.75">
      <c r="A2" t="s">
        <v>241</v>
      </c>
    </row>
    <row r="3" ht="12.75">
      <c r="A3" t="s">
        <v>242</v>
      </c>
    </row>
    <row r="5" ht="15">
      <c r="A5" s="132" t="s">
        <v>243</v>
      </c>
    </row>
    <row r="6" ht="12.75">
      <c r="A6" t="s">
        <v>241</v>
      </c>
    </row>
    <row r="7" ht="12.75">
      <c r="A7" t="s">
        <v>242</v>
      </c>
    </row>
    <row r="9" ht="15">
      <c r="A9" s="132" t="s">
        <v>244</v>
      </c>
    </row>
    <row r="10" ht="12.75">
      <c r="A10" t="s">
        <v>241</v>
      </c>
    </row>
    <row r="11" ht="12.75">
      <c r="A11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2020-02-10T11:36:55Z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